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1340" windowHeight="7305" tabRatio="456" activeTab="1"/>
  </bookViews>
  <sheets>
    <sheet name="1. Analiz" sheetId="1" r:id="rId1"/>
    <sheet name="2. Analiz" sheetId="2" r:id="rId2"/>
  </sheets>
  <definedNames>
    <definedName name="_xlnm.Print_Area" localSheetId="0">'1. Analiz'!$A$1:$AU$59</definedName>
    <definedName name="_xlnm.Print_Area" localSheetId="1">'2. Analiz'!$A$1:$AU$59</definedName>
  </definedNames>
  <calcPr fullCalcOnLoad="1"/>
</workbook>
</file>

<file path=xl/sharedStrings.xml><?xml version="1.0" encoding="utf-8"?>
<sst xmlns="http://schemas.openxmlformats.org/spreadsheetml/2006/main" count="92" uniqueCount="49">
  <si>
    <t>Soru için alınan puanların toplamı</t>
  </si>
  <si>
    <t>SIRA</t>
  </si>
  <si>
    <t>CEVAPLAMA BAŞARI ORANI (%)</t>
  </si>
  <si>
    <t>SORU NO --&gt;</t>
  </si>
  <si>
    <t>TOP</t>
  </si>
  <si>
    <t>SINIF MEV.</t>
  </si>
  <si>
    <t>SINAV TARİHİ :</t>
  </si>
  <si>
    <t>ÖĞ.
NO</t>
  </si>
  <si>
    <t>DÖNEM</t>
  </si>
  <si>
    <t>YAZILI</t>
  </si>
  <si>
    <t xml:space="preserve">DERS : </t>
  </si>
  <si>
    <t xml:space="preserve">ŞUBESİ : </t>
  </si>
  <si>
    <t>SORUNUN DEĞER</t>
  </si>
  <si>
    <t>CEVAPLAMA ORANI</t>
  </si>
  <si>
    <t>BAŞARI ANALİZİ</t>
  </si>
  <si>
    <t>SINIF ORTALAMASI</t>
  </si>
  <si>
    <t xml:space="preserve">BAŞARILI ÖĞRENCİ SAYISI </t>
  </si>
  <si>
    <t xml:space="preserve">BAŞARISIZ ÖĞRENCİ SAYISI </t>
  </si>
  <si>
    <t xml:space="preserve">SINIFIN BAŞARI ORTALAMASI </t>
  </si>
  <si>
    <t>DÜZENLEYEN</t>
  </si>
  <si>
    <t>UYGUNDUR</t>
  </si>
  <si>
    <t>Okul Müdürü</t>
  </si>
  <si>
    <t>Başarı
%'si</t>
  </si>
  <si>
    <t>Soru
No</t>
  </si>
  <si>
    <t>SINIF BAŞARISI</t>
  </si>
  <si>
    <t>EN YÜKSEK ALINAN NOT</t>
  </si>
  <si>
    <t>EN DÜŞÜK ALINAN  NOT</t>
  </si>
  <si>
    <t>BAŞ.</t>
  </si>
  <si>
    <t>Başarı</t>
  </si>
  <si>
    <t>Başarısızlık</t>
  </si>
  <si>
    <t>DÜŞÜNCELER</t>
  </si>
  <si>
    <t>H : Hücre içerisinde bu değer görüldüğünde eksik yada yanlış bilgi girişi olduğu anlamını taşımaktadır.</t>
  </si>
  <si>
    <r>
      <t xml:space="preserve">ADI SOYADI </t>
    </r>
    <r>
      <rPr>
        <b/>
        <sz val="7"/>
        <rFont val="Verdana"/>
        <family val="2"/>
      </rPr>
      <t xml:space="preserve">/ </t>
    </r>
    <r>
      <rPr>
        <b/>
        <sz val="7"/>
        <color indexed="8"/>
        <rFont val="Verdana"/>
        <family val="2"/>
      </rPr>
      <t>PUAN DEĞ. -&gt;</t>
    </r>
  </si>
  <si>
    <r>
      <t xml:space="preserve">* Sonuç bilgilerinin oluşması için </t>
    </r>
    <r>
      <rPr>
        <b/>
        <sz val="10"/>
        <color indexed="10"/>
        <rFont val="Arial Tur"/>
        <family val="0"/>
      </rPr>
      <t>Öğrenci No</t>
    </r>
    <r>
      <rPr>
        <sz val="10"/>
        <color indexed="10"/>
        <rFont val="Arial Tur"/>
        <family val="0"/>
      </rPr>
      <t xml:space="preserve"> ve </t>
    </r>
    <r>
      <rPr>
        <b/>
        <sz val="10"/>
        <color indexed="10"/>
        <rFont val="Arial Tur"/>
        <family val="0"/>
      </rPr>
      <t>Adı Soyadı</t>
    </r>
    <r>
      <rPr>
        <sz val="10"/>
        <color indexed="10"/>
        <rFont val="Arial Tur"/>
        <family val="0"/>
      </rPr>
      <t xml:space="preserve"> bilgilerinin eksiksiz girilmesi gerekmektedir. </t>
    </r>
  </si>
  <si>
    <t>Soru 
Konusu</t>
  </si>
  <si>
    <t xml:space="preserve">SINAV DÖNEMİ VE NO </t>
  </si>
  <si>
    <t>YUV</t>
  </si>
  <si>
    <t>1.</t>
  </si>
  <si>
    <t>2.</t>
  </si>
  <si>
    <t>ÇİFTELER ŞEHİT OSMAN GENÇ TEKNİK VE ENDÜSTRİ MESLEK LİSESİ SINAV SONUÇ ANALİZ FORMU</t>
  </si>
  <si>
    <t>Makine Tek. Öğrt.</t>
  </si>
  <si>
    <t>Murat OLAN</t>
  </si>
  <si>
    <t>İsmail MEŞELİKAŞ</t>
  </si>
  <si>
    <t>X</t>
  </si>
  <si>
    <t>C</t>
  </si>
  <si>
    <t>M</t>
  </si>
  <si>
    <t>Q</t>
  </si>
  <si>
    <t>W</t>
  </si>
  <si>
    <t>E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</si>
</sst>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80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9"/>
      <name val="Times New Roman"/>
      <family val="1"/>
    </font>
    <font>
      <b/>
      <i/>
      <sz val="9"/>
      <name val="Times New Roman"/>
      <family val="1"/>
    </font>
    <font>
      <b/>
      <sz val="13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Unicode MS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 Tur"/>
      <family val="0"/>
    </font>
    <font>
      <sz val="10"/>
      <name val="Times New Roman"/>
      <family val="1"/>
    </font>
    <font>
      <b/>
      <sz val="10"/>
      <name val="Verdana"/>
      <family val="2"/>
    </font>
    <font>
      <b/>
      <sz val="7"/>
      <name val="Verdana"/>
      <family val="2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4"/>
      <name val="Tahoma"/>
      <family val="2"/>
    </font>
    <font>
      <sz val="9"/>
      <color indexed="10"/>
      <name val="Times New Roman"/>
      <family val="1"/>
    </font>
    <font>
      <sz val="10"/>
      <color indexed="10"/>
      <name val="Arial Tur"/>
      <family val="0"/>
    </font>
    <font>
      <b/>
      <i/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6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Arial Tur"/>
      <family val="0"/>
    </font>
    <font>
      <b/>
      <sz val="11"/>
      <color indexed="45"/>
      <name val="Times New Roman"/>
      <family val="1"/>
    </font>
    <font>
      <b/>
      <sz val="9"/>
      <color indexed="8"/>
      <name val="Verdana"/>
      <family val="2"/>
    </font>
    <font>
      <b/>
      <sz val="7"/>
      <color indexed="8"/>
      <name val="Verdana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Arial Unicode MS"/>
      <family val="0"/>
    </font>
    <font>
      <sz val="5.5"/>
      <color indexed="8"/>
      <name val="Arial Tur"/>
      <family val="0"/>
    </font>
    <font>
      <b/>
      <sz val="9.25"/>
      <color indexed="8"/>
      <name val="Arial Tur"/>
      <family val="0"/>
    </font>
    <font>
      <sz val="4.5"/>
      <color indexed="8"/>
      <name val="Arial Tur"/>
      <family val="0"/>
    </font>
    <font>
      <b/>
      <sz val="10"/>
      <color indexed="8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42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6" fillId="33" borderId="0" xfId="0" applyFont="1" applyFill="1" applyBorder="1" applyAlignment="1" applyProtection="1">
      <alignment horizontal="center" vertical="center" shrinkToFit="1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 horizontal="left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13" fillId="33" borderId="15" xfId="0" applyFont="1" applyFill="1" applyBorder="1" applyAlignment="1" applyProtection="1">
      <alignment horizontal="center" vertical="center"/>
      <protection hidden="1"/>
    </xf>
    <xf numFmtId="14" fontId="5" fillId="33" borderId="15" xfId="0" applyNumberFormat="1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vertical="center" shrinkToFit="1"/>
      <protection hidden="1"/>
    </xf>
    <xf numFmtId="1" fontId="14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14" fillId="34" borderId="17" xfId="0" applyFont="1" applyFill="1" applyBorder="1" applyAlignment="1" applyProtection="1">
      <alignment vertical="center" shrinkToFit="1"/>
      <protection hidden="1"/>
    </xf>
    <xf numFmtId="0" fontId="18" fillId="34" borderId="18" xfId="0" applyFont="1" applyFill="1" applyBorder="1" applyAlignment="1" applyProtection="1">
      <alignment horizontal="left" indent="1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 vertical="center" shrinkToFit="1"/>
      <protection hidden="1"/>
    </xf>
    <xf numFmtId="0" fontId="14" fillId="34" borderId="19" xfId="0" applyFont="1" applyFill="1" applyBorder="1" applyAlignment="1" applyProtection="1">
      <alignment horizontal="center" vertical="center" shrinkToFit="1"/>
      <protection hidden="1"/>
    </xf>
    <xf numFmtId="0" fontId="14" fillId="34" borderId="20" xfId="0" applyFont="1" applyFill="1" applyBorder="1" applyAlignment="1" applyProtection="1">
      <alignment horizontal="center" vertical="center" shrinkToFit="1"/>
      <protection hidden="1"/>
    </xf>
    <xf numFmtId="1" fontId="14" fillId="34" borderId="17" xfId="0" applyNumberFormat="1" applyFont="1" applyFill="1" applyBorder="1" applyAlignment="1" applyProtection="1">
      <alignment vertical="center" shrinkToFit="1"/>
      <protection hidden="1"/>
    </xf>
    <xf numFmtId="0" fontId="14" fillId="34" borderId="21" xfId="0" applyFont="1" applyFill="1" applyBorder="1" applyAlignment="1" applyProtection="1">
      <alignment vertical="center" shrinkToFit="1"/>
      <protection hidden="1"/>
    </xf>
    <xf numFmtId="0" fontId="14" fillId="34" borderId="18" xfId="0" applyFont="1" applyFill="1" applyBorder="1" applyAlignment="1" applyProtection="1">
      <alignment horizontal="center" vertical="center" shrinkToFit="1"/>
      <protection hidden="1"/>
    </xf>
    <xf numFmtId="1" fontId="14" fillId="34" borderId="0" xfId="0" applyNumberFormat="1" applyFont="1" applyFill="1" applyBorder="1" applyAlignment="1" applyProtection="1">
      <alignment vertical="center" shrinkToFit="1"/>
      <protection hidden="1"/>
    </xf>
    <xf numFmtId="0" fontId="14" fillId="34" borderId="22" xfId="0" applyFont="1" applyFill="1" applyBorder="1" applyAlignment="1" applyProtection="1">
      <alignment vertical="center" shrinkToFit="1"/>
      <protection hidden="1"/>
    </xf>
    <xf numFmtId="0" fontId="5" fillId="34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32" fillId="34" borderId="17" xfId="0" applyFont="1" applyFill="1" applyBorder="1" applyAlignment="1" applyProtection="1">
      <alignment vertical="center" shrinkToFit="1"/>
      <protection hidden="1"/>
    </xf>
    <xf numFmtId="0" fontId="32" fillId="34" borderId="0" xfId="0" applyFont="1" applyFill="1" applyBorder="1" applyAlignment="1" applyProtection="1">
      <alignment vertical="center" shrinkToFit="1"/>
      <protection hidden="1"/>
    </xf>
    <xf numFmtId="0" fontId="19" fillId="35" borderId="19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9" fillId="34" borderId="23" xfId="0" applyNumberFormat="1" applyFont="1" applyFill="1" applyBorder="1" applyAlignment="1" applyProtection="1">
      <alignment horizontal="center" vertical="center" shrinkToFit="1"/>
      <protection hidden="1"/>
    </xf>
    <xf numFmtId="0" fontId="18" fillId="34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4" borderId="23" xfId="0" applyFont="1" applyFill="1" applyBorder="1" applyAlignment="1" applyProtection="1">
      <alignment horizontal="center" vertical="center" shrinkToFit="1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/>
      <protection hidden="1" locked="0"/>
    </xf>
    <xf numFmtId="0" fontId="8" fillId="36" borderId="24" xfId="0" applyFont="1" applyFill="1" applyBorder="1" applyAlignment="1" applyProtection="1">
      <alignment vertical="center"/>
      <protection hidden="1"/>
    </xf>
    <xf numFmtId="0" fontId="8" fillId="34" borderId="17" xfId="0" applyFont="1" applyFill="1" applyBorder="1" applyAlignment="1" applyProtection="1">
      <alignment horizontal="left" indent="1"/>
      <protection hidden="1"/>
    </xf>
    <xf numFmtId="0" fontId="16" fillId="34" borderId="21" xfId="0" applyFont="1" applyFill="1" applyBorder="1" applyAlignment="1" applyProtection="1">
      <alignment horizontal="left" indent="1"/>
      <protection hidden="1"/>
    </xf>
    <xf numFmtId="0" fontId="8" fillId="34" borderId="0" xfId="0" applyFont="1" applyFill="1" applyBorder="1" applyAlignment="1" applyProtection="1">
      <alignment horizontal="left" indent="1"/>
      <protection hidden="1"/>
    </xf>
    <xf numFmtId="0" fontId="16" fillId="34" borderId="22" xfId="0" applyFont="1" applyFill="1" applyBorder="1" applyAlignment="1" applyProtection="1">
      <alignment horizontal="left" indent="1"/>
      <protection hidden="1"/>
    </xf>
    <xf numFmtId="0" fontId="27" fillId="34" borderId="21" xfId="0" applyFont="1" applyFill="1" applyBorder="1" applyAlignment="1" applyProtection="1">
      <alignment horizontal="left" vertical="center" indent="1" shrinkToFit="1"/>
      <protection hidden="1"/>
    </xf>
    <xf numFmtId="0" fontId="27" fillId="34" borderId="22" xfId="0" applyFont="1" applyFill="1" applyBorder="1" applyAlignment="1" applyProtection="1">
      <alignment horizontal="left" vertical="center" indent="1" shrinkToFit="1"/>
      <protection hidden="1"/>
    </xf>
    <xf numFmtId="0" fontId="8" fillId="34" borderId="12" xfId="0" applyFont="1" applyFill="1" applyBorder="1" applyAlignment="1" applyProtection="1">
      <alignment horizontal="left" indent="1"/>
      <protection hidden="1"/>
    </xf>
    <xf numFmtId="0" fontId="27" fillId="34" borderId="25" xfId="0" applyFont="1" applyFill="1" applyBorder="1" applyAlignment="1" applyProtection="1">
      <alignment horizontal="left" vertical="center" indent="1" shrinkToFit="1"/>
      <protection hidden="1"/>
    </xf>
    <xf numFmtId="0" fontId="12" fillId="37" borderId="20" xfId="0" applyFont="1" applyFill="1" applyBorder="1" applyAlignment="1" applyProtection="1">
      <alignment horizontal="left" indent="1"/>
      <protection hidden="1"/>
    </xf>
    <xf numFmtId="0" fontId="12" fillId="37" borderId="17" xfId="0" applyFont="1" applyFill="1" applyBorder="1" applyAlignment="1" applyProtection="1">
      <alignment horizontal="left" indent="1"/>
      <protection hidden="1"/>
    </xf>
    <xf numFmtId="0" fontId="12" fillId="37" borderId="18" xfId="0" applyFont="1" applyFill="1" applyBorder="1" applyAlignment="1" applyProtection="1">
      <alignment horizontal="left" indent="1"/>
      <protection hidden="1"/>
    </xf>
    <xf numFmtId="0" fontId="12" fillId="37" borderId="0" xfId="0" applyFont="1" applyFill="1" applyBorder="1" applyAlignment="1" applyProtection="1">
      <alignment horizontal="left" indent="1"/>
      <protection hidden="1"/>
    </xf>
    <xf numFmtId="0" fontId="12" fillId="37" borderId="16" xfId="0" applyFont="1" applyFill="1" applyBorder="1" applyAlignment="1" applyProtection="1">
      <alignment horizontal="left" indent="1"/>
      <protection hidden="1"/>
    </xf>
    <xf numFmtId="0" fontId="4" fillId="37" borderId="17" xfId="0" applyFont="1" applyFill="1" applyBorder="1" applyAlignment="1" applyProtection="1">
      <alignment/>
      <protection hidden="1"/>
    </xf>
    <xf numFmtId="0" fontId="14" fillId="37" borderId="17" xfId="0" applyFont="1" applyFill="1" applyBorder="1" applyAlignment="1" applyProtection="1">
      <alignment vertical="center" shrinkToFit="1"/>
      <protection hidden="1"/>
    </xf>
    <xf numFmtId="0" fontId="5" fillId="37" borderId="17" xfId="0" applyFont="1" applyFill="1" applyBorder="1" applyAlignment="1" applyProtection="1">
      <alignment/>
      <protection hidden="1"/>
    </xf>
    <xf numFmtId="0" fontId="4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vertical="center" shrinkToFit="1"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4" fillId="37" borderId="12" xfId="0" applyFont="1" applyFill="1" applyBorder="1" applyAlignment="1" applyProtection="1">
      <alignment/>
      <protection hidden="1"/>
    </xf>
    <xf numFmtId="0" fontId="14" fillId="37" borderId="12" xfId="0" applyFont="1" applyFill="1" applyBorder="1" applyAlignment="1" applyProtection="1">
      <alignment vertical="center" shrinkToFit="1"/>
      <protection hidden="1"/>
    </xf>
    <xf numFmtId="0" fontId="5" fillId="37" borderId="12" xfId="0" applyFont="1" applyFill="1" applyBorder="1" applyAlignment="1" applyProtection="1">
      <alignment/>
      <protection hidden="1"/>
    </xf>
    <xf numFmtId="0" fontId="12" fillId="37" borderId="12" xfId="0" applyFont="1" applyFill="1" applyBorder="1" applyAlignment="1" applyProtection="1">
      <alignment/>
      <protection hidden="1"/>
    </xf>
    <xf numFmtId="0" fontId="19" fillId="35" borderId="19" xfId="0" applyFont="1" applyFill="1" applyBorder="1" applyAlignment="1" applyProtection="1">
      <alignment horizontal="right" vertical="center"/>
      <protection hidden="1"/>
    </xf>
    <xf numFmtId="0" fontId="33" fillId="35" borderId="19" xfId="0" applyFont="1" applyFill="1" applyBorder="1" applyAlignment="1" applyProtection="1">
      <alignment horizontal="center" vertical="center"/>
      <protection hidden="1"/>
    </xf>
    <xf numFmtId="0" fontId="18" fillId="34" borderId="19" xfId="0" applyNumberFormat="1" applyFont="1" applyFill="1" applyBorder="1" applyAlignment="1" applyProtection="1">
      <alignment horizontal="center" vertical="center" shrinkToFit="1"/>
      <protection hidden="1"/>
    </xf>
    <xf numFmtId="1" fontId="35" fillId="34" borderId="19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9" fillId="34" borderId="26" xfId="0" applyFont="1" applyFill="1" applyBorder="1" applyAlignment="1" applyProtection="1">
      <alignment horizontal="right" vertical="center" wrapText="1"/>
      <protection hidden="1"/>
    </xf>
    <xf numFmtId="0" fontId="30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28" fillId="33" borderId="22" xfId="0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/>
      <protection hidden="1" locked="0"/>
    </xf>
    <xf numFmtId="0" fontId="0" fillId="33" borderId="11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33" fillId="35" borderId="23" xfId="0" applyFont="1" applyFill="1" applyBorder="1" applyAlignment="1" applyProtection="1">
      <alignment horizontal="center" vertical="center"/>
      <protection hidden="1"/>
    </xf>
    <xf numFmtId="0" fontId="16" fillId="34" borderId="17" xfId="0" applyFont="1" applyFill="1" applyBorder="1" applyAlignment="1" applyProtection="1">
      <alignment horizontal="left" indent="1"/>
      <protection hidden="1"/>
    </xf>
    <xf numFmtId="0" fontId="16" fillId="34" borderId="0" xfId="0" applyFont="1" applyFill="1" applyBorder="1" applyAlignment="1" applyProtection="1">
      <alignment horizontal="left" indent="1"/>
      <protection hidden="1"/>
    </xf>
    <xf numFmtId="0" fontId="16" fillId="34" borderId="25" xfId="0" applyFont="1" applyFill="1" applyBorder="1" applyAlignment="1" applyProtection="1">
      <alignment horizontal="left" indent="1"/>
      <protection hidden="1"/>
    </xf>
    <xf numFmtId="0" fontId="27" fillId="34" borderId="17" xfId="0" applyFont="1" applyFill="1" applyBorder="1" applyAlignment="1" applyProtection="1">
      <alignment horizontal="left" vertical="center" indent="1" shrinkToFit="1"/>
      <protection hidden="1"/>
    </xf>
    <xf numFmtId="0" fontId="27" fillId="34" borderId="0" xfId="0" applyFont="1" applyFill="1" applyBorder="1" applyAlignment="1" applyProtection="1">
      <alignment horizontal="left" vertical="center" indent="1" shrinkToFit="1"/>
      <protection hidden="1"/>
    </xf>
    <xf numFmtId="0" fontId="27" fillId="34" borderId="12" xfId="0" applyFont="1" applyFill="1" applyBorder="1" applyAlignment="1" applyProtection="1">
      <alignment horizontal="left" vertical="center" indent="1" shrinkToFit="1"/>
      <protection hidden="1"/>
    </xf>
    <xf numFmtId="0" fontId="14" fillId="34" borderId="25" xfId="0" applyFont="1" applyFill="1" applyBorder="1" applyAlignment="1" applyProtection="1">
      <alignment vertical="center" shrinkToFit="1"/>
      <protection hidden="1"/>
    </xf>
    <xf numFmtId="0" fontId="5" fillId="34" borderId="12" xfId="0" applyFont="1" applyFill="1" applyBorder="1" applyAlignment="1" applyProtection="1">
      <alignment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 locked="0"/>
    </xf>
    <xf numFmtId="0" fontId="15" fillId="0" borderId="19" xfId="0" applyFont="1" applyFill="1" applyBorder="1" applyAlignment="1" applyProtection="1">
      <alignment horizontal="left" vertical="center" shrinkToFit="1"/>
      <protection hidden="1" locked="0"/>
    </xf>
    <xf numFmtId="0" fontId="15" fillId="0" borderId="30" xfId="0" applyFont="1" applyFill="1" applyBorder="1" applyAlignment="1" applyProtection="1">
      <alignment horizontal="left" vertical="center" shrinkToFit="1"/>
      <protection hidden="1" locked="0"/>
    </xf>
    <xf numFmtId="0" fontId="78" fillId="38" borderId="1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 applyProtection="1">
      <alignment horizontal="center" vertical="center" shrinkToFit="1"/>
      <protection hidden="1" locked="0"/>
    </xf>
    <xf numFmtId="0" fontId="78" fillId="38" borderId="30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79" fillId="39" borderId="19" xfId="0" applyFont="1" applyFill="1" applyBorder="1" applyAlignment="1" applyProtection="1">
      <alignment horizontal="left" vertical="center" wrapText="1"/>
      <protection/>
    </xf>
    <xf numFmtId="0" fontId="79" fillId="39" borderId="19" xfId="0" applyFont="1" applyFill="1" applyBorder="1" applyAlignment="1" applyProtection="1">
      <alignment horizontal="center" vertical="center" wrapText="1"/>
      <protection/>
    </xf>
    <xf numFmtId="0" fontId="29" fillId="0" borderId="26" xfId="0" applyFont="1" applyFill="1" applyBorder="1" applyAlignment="1" applyProtection="1">
      <alignment horizontal="right" vertical="center" wrapText="1"/>
      <protection hidden="1"/>
    </xf>
    <xf numFmtId="0" fontId="23" fillId="33" borderId="15" xfId="0" applyFont="1" applyFill="1" applyBorder="1" applyAlignment="1" applyProtection="1">
      <alignment horizontal="center" vertical="center"/>
      <protection hidden="1" locked="0"/>
    </xf>
    <xf numFmtId="0" fontId="12" fillId="34" borderId="23" xfId="0" applyFont="1" applyFill="1" applyBorder="1" applyAlignment="1" applyProtection="1">
      <alignment horizontal="center"/>
      <protection hidden="1"/>
    </xf>
    <xf numFmtId="0" fontId="12" fillId="34" borderId="31" xfId="0" applyFont="1" applyFill="1" applyBorder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center"/>
      <protection hidden="1" locked="0"/>
    </xf>
    <xf numFmtId="0" fontId="18" fillId="33" borderId="22" xfId="0" applyFont="1" applyFill="1" applyBorder="1" applyAlignment="1" applyProtection="1">
      <alignment horizontal="center"/>
      <protection hidden="1" locked="0"/>
    </xf>
    <xf numFmtId="0" fontId="18" fillId="33" borderId="0" xfId="0" applyFont="1" applyFill="1" applyBorder="1" applyAlignment="1" applyProtection="1">
      <alignment horizontal="center"/>
      <protection hidden="1"/>
    </xf>
    <xf numFmtId="0" fontId="18" fillId="33" borderId="22" xfId="0" applyFont="1" applyFill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28" fillId="37" borderId="32" xfId="0" applyFont="1" applyFill="1" applyBorder="1" applyAlignment="1" applyProtection="1">
      <alignment horizontal="center" vertical="center"/>
      <protection hidden="1" locked="0"/>
    </xf>
    <xf numFmtId="0" fontId="28" fillId="37" borderId="33" xfId="0" applyFont="1" applyFill="1" applyBorder="1" applyAlignment="1" applyProtection="1">
      <alignment horizontal="center" vertical="center"/>
      <protection hidden="1" locked="0"/>
    </xf>
    <xf numFmtId="0" fontId="28" fillId="37" borderId="34" xfId="0" applyFont="1" applyFill="1" applyBorder="1" applyAlignment="1" applyProtection="1">
      <alignment horizontal="center" vertical="center"/>
      <protection hidden="1" locked="0"/>
    </xf>
    <xf numFmtId="0" fontId="28" fillId="37" borderId="35" xfId="0" applyFont="1" applyFill="1" applyBorder="1" applyAlignment="1" applyProtection="1">
      <alignment horizontal="center" vertical="center"/>
      <protection hidden="1" locked="0"/>
    </xf>
    <xf numFmtId="0" fontId="28" fillId="37" borderId="36" xfId="0" applyFont="1" applyFill="1" applyBorder="1" applyAlignment="1" applyProtection="1">
      <alignment horizontal="center" vertical="center"/>
      <protection hidden="1" locked="0"/>
    </xf>
    <xf numFmtId="0" fontId="28" fillId="37" borderId="37" xfId="0" applyFont="1" applyFill="1" applyBorder="1" applyAlignment="1" applyProtection="1">
      <alignment horizontal="center" vertical="center"/>
      <protection hidden="1" locked="0"/>
    </xf>
    <xf numFmtId="0" fontId="28" fillId="37" borderId="38" xfId="0" applyFont="1" applyFill="1" applyBorder="1" applyAlignment="1" applyProtection="1">
      <alignment horizontal="center" vertical="center"/>
      <protection hidden="1" locked="0"/>
    </xf>
    <xf numFmtId="0" fontId="28" fillId="37" borderId="39" xfId="0" applyFont="1" applyFill="1" applyBorder="1" applyAlignment="1" applyProtection="1">
      <alignment horizontal="center" vertical="center"/>
      <protection hidden="1" locked="0"/>
    </xf>
    <xf numFmtId="0" fontId="28" fillId="37" borderId="40" xfId="0" applyFont="1" applyFill="1" applyBorder="1" applyAlignment="1" applyProtection="1">
      <alignment horizontal="center" vertical="center"/>
      <protection hidden="1" locked="0"/>
    </xf>
    <xf numFmtId="1" fontId="9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9" fillId="34" borderId="31" xfId="0" applyNumberFormat="1" applyFont="1" applyFill="1" applyBorder="1" applyAlignment="1" applyProtection="1">
      <alignment horizontal="center" vertical="center" shrinkToFit="1"/>
      <protection hidden="1"/>
    </xf>
    <xf numFmtId="1" fontId="9" fillId="34" borderId="2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14" fillId="0" borderId="17" xfId="0" applyFont="1" applyFill="1" applyBorder="1" applyAlignment="1" applyProtection="1">
      <alignment horizontal="center" vertical="center" shrinkToFit="1"/>
      <protection hidden="1"/>
    </xf>
    <xf numFmtId="0" fontId="12" fillId="37" borderId="16" xfId="0" applyFont="1" applyFill="1" applyBorder="1" applyAlignment="1" applyProtection="1">
      <alignment horizontal="left" indent="1"/>
      <protection hidden="1"/>
    </xf>
    <xf numFmtId="0" fontId="2" fillId="37" borderId="12" xfId="0" applyFont="1" applyFill="1" applyBorder="1" applyAlignment="1">
      <alignment/>
    </xf>
    <xf numFmtId="0" fontId="22" fillId="37" borderId="0" xfId="0" applyFont="1" applyFill="1" applyBorder="1" applyAlignment="1" applyProtection="1">
      <alignment horizontal="center"/>
      <protection hidden="1"/>
    </xf>
    <xf numFmtId="0" fontId="19" fillId="35" borderId="23" xfId="0" applyFont="1" applyFill="1" applyBorder="1" applyAlignment="1" applyProtection="1">
      <alignment horizontal="center" vertical="center" wrapText="1"/>
      <protection hidden="1"/>
    </xf>
    <xf numFmtId="0" fontId="19" fillId="35" borderId="31" xfId="0" applyFont="1" applyFill="1" applyBorder="1" applyAlignment="1" applyProtection="1">
      <alignment horizontal="center" vertical="center" wrapText="1"/>
      <protection hidden="1"/>
    </xf>
    <xf numFmtId="0" fontId="19" fillId="35" borderId="24" xfId="0" applyFont="1" applyFill="1" applyBorder="1" applyAlignment="1" applyProtection="1">
      <alignment horizontal="center" vertical="center" wrapText="1"/>
      <protection hidden="1"/>
    </xf>
    <xf numFmtId="1" fontId="27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27" fillId="34" borderId="31" xfId="0" applyNumberFormat="1" applyFont="1" applyFill="1" applyBorder="1" applyAlignment="1" applyProtection="1">
      <alignment horizontal="center" vertical="center" shrinkToFit="1"/>
      <protection hidden="1"/>
    </xf>
    <xf numFmtId="1" fontId="27" fillId="34" borderId="2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left" vertical="center" shrinkToFit="1"/>
      <protection hidden="1" locked="0"/>
    </xf>
    <xf numFmtId="172" fontId="8" fillId="34" borderId="12" xfId="0" applyNumberFormat="1" applyFont="1" applyFill="1" applyBorder="1" applyAlignment="1" applyProtection="1">
      <alignment horizontal="left" wrapText="1" indent="1"/>
      <protection hidden="1"/>
    </xf>
    <xf numFmtId="0" fontId="15" fillId="37" borderId="23" xfId="0" applyFont="1" applyFill="1" applyBorder="1" applyAlignment="1" applyProtection="1">
      <alignment horizontal="left" vertical="center" indent="1" shrinkToFit="1"/>
      <protection hidden="1"/>
    </xf>
    <xf numFmtId="0" fontId="15" fillId="37" borderId="31" xfId="0" applyFont="1" applyFill="1" applyBorder="1" applyAlignment="1" applyProtection="1">
      <alignment horizontal="left" vertical="center" indent="1" shrinkToFit="1"/>
      <protection hidden="1"/>
    </xf>
    <xf numFmtId="0" fontId="15" fillId="37" borderId="24" xfId="0" applyFont="1" applyFill="1" applyBorder="1" applyAlignment="1" applyProtection="1">
      <alignment horizontal="left" vertical="center" indent="1" shrinkToFit="1"/>
      <protection hidden="1"/>
    </xf>
    <xf numFmtId="0" fontId="15" fillId="34" borderId="23" xfId="0" applyFont="1" applyFill="1" applyBorder="1" applyAlignment="1" applyProtection="1">
      <alignment horizontal="center" vertical="center" shrinkToFit="1"/>
      <protection hidden="1"/>
    </xf>
    <xf numFmtId="0" fontId="15" fillId="34" borderId="24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>
      <alignment horizontal="center" vertical="center" shrinkToFit="1"/>
      <protection hidden="1"/>
    </xf>
    <xf numFmtId="0" fontId="18" fillId="33" borderId="18" xfId="0" applyFont="1" applyFill="1" applyBorder="1" applyAlignment="1" applyProtection="1">
      <alignment horizontal="center"/>
      <protection hidden="1" locked="0"/>
    </xf>
    <xf numFmtId="0" fontId="21" fillId="40" borderId="0" xfId="0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 horizontal="center"/>
      <protection hidden="1"/>
    </xf>
    <xf numFmtId="0" fontId="18" fillId="33" borderId="17" xfId="0" applyFont="1" applyFill="1" applyBorder="1" applyAlignment="1" applyProtection="1">
      <alignment horizontal="center"/>
      <protection hidden="1"/>
    </xf>
    <xf numFmtId="0" fontId="24" fillId="33" borderId="31" xfId="0" applyFont="1" applyFill="1" applyBorder="1" applyAlignment="1" applyProtection="1">
      <alignment horizontal="center"/>
      <protection hidden="1"/>
    </xf>
    <xf numFmtId="0" fontId="28" fillId="33" borderId="17" xfId="0" applyFont="1" applyFill="1" applyBorder="1" applyAlignment="1" applyProtection="1">
      <alignment horizontal="center"/>
      <protection hidden="1"/>
    </xf>
    <xf numFmtId="0" fontId="36" fillId="35" borderId="19" xfId="0" applyFont="1" applyFill="1" applyBorder="1" applyAlignment="1" applyProtection="1">
      <alignment horizontal="left" vertical="center"/>
      <protection hidden="1"/>
    </xf>
    <xf numFmtId="0" fontId="15" fillId="0" borderId="23" xfId="0" applyFont="1" applyFill="1" applyBorder="1" applyAlignment="1" applyProtection="1">
      <alignment horizontal="left" vertical="center" shrinkToFit="1"/>
      <protection hidden="1" locked="0"/>
    </xf>
    <xf numFmtId="0" fontId="15" fillId="0" borderId="31" xfId="0" applyFont="1" applyFill="1" applyBorder="1" applyAlignment="1" applyProtection="1">
      <alignment horizontal="left" vertical="center" shrinkToFit="1"/>
      <protection hidden="1" locked="0"/>
    </xf>
    <xf numFmtId="0" fontId="15" fillId="0" borderId="24" xfId="0" applyFont="1" applyFill="1" applyBorder="1" applyAlignment="1" applyProtection="1">
      <alignment horizontal="left" vertical="center" shrinkToFit="1"/>
      <protection hidden="1" locked="0"/>
    </xf>
    <xf numFmtId="0" fontId="19" fillId="35" borderId="19" xfId="0" applyFont="1" applyFill="1" applyBorder="1" applyAlignment="1" applyProtection="1">
      <alignment horizontal="center" vertical="center" wrapText="1"/>
      <protection hidden="1"/>
    </xf>
    <xf numFmtId="0" fontId="19" fillId="35" borderId="19" xfId="0" applyNumberFormat="1" applyFont="1" applyFill="1" applyBorder="1" applyAlignment="1" applyProtection="1">
      <alignment horizontal="center" vertical="center" wrapText="1" shrinkToFit="1"/>
      <protection hidden="1"/>
    </xf>
    <xf numFmtId="0" fontId="19" fillId="35" borderId="19" xfId="0" applyNumberFormat="1" applyFont="1" applyFill="1" applyBorder="1" applyAlignment="1" applyProtection="1">
      <alignment horizontal="center" vertical="center" shrinkToFit="1"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12" fillId="33" borderId="24" xfId="0" applyFont="1" applyFill="1" applyBorder="1" applyAlignment="1" applyProtection="1">
      <alignment horizontal="center" vertical="center"/>
      <protection hidden="1"/>
    </xf>
    <xf numFmtId="0" fontId="14" fillId="41" borderId="19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 locked="0"/>
    </xf>
    <xf numFmtId="0" fontId="12" fillId="0" borderId="31" xfId="0" applyFont="1" applyFill="1" applyBorder="1" applyAlignment="1" applyProtection="1">
      <alignment horizontal="left" vertical="center"/>
      <protection hidden="1" locked="0"/>
    </xf>
    <xf numFmtId="0" fontId="12" fillId="0" borderId="24" xfId="0" applyFont="1" applyFill="1" applyBorder="1" applyAlignment="1" applyProtection="1">
      <alignment horizontal="left" vertical="center"/>
      <protection hidden="1" locked="0"/>
    </xf>
    <xf numFmtId="0" fontId="14" fillId="41" borderId="23" xfId="0" applyFont="1" applyFill="1" applyBorder="1" applyAlignment="1" applyProtection="1">
      <alignment horizontal="center" vertical="center"/>
      <protection hidden="1"/>
    </xf>
    <xf numFmtId="0" fontId="14" fillId="41" borderId="31" xfId="0" applyFont="1" applyFill="1" applyBorder="1" applyAlignment="1" applyProtection="1">
      <alignment horizontal="center" vertical="center"/>
      <protection hidden="1"/>
    </xf>
    <xf numFmtId="0" fontId="12" fillId="33" borderId="19" xfId="0" applyFont="1" applyFill="1" applyBorder="1" applyAlignment="1" applyProtection="1">
      <alignment horizontal="center" vertical="center"/>
      <protection hidden="1" locked="0"/>
    </xf>
    <xf numFmtId="14" fontId="5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19" xfId="0" applyFont="1" applyFill="1" applyBorder="1" applyAlignment="1" applyProtection="1">
      <alignment horizontal="center" vertical="center"/>
      <protection hidden="1" locked="0"/>
    </xf>
    <xf numFmtId="0" fontId="37" fillId="34" borderId="23" xfId="0" applyFont="1" applyFill="1" applyBorder="1" applyAlignment="1" applyProtection="1">
      <alignment horizontal="center" vertical="center"/>
      <protection hidden="1"/>
    </xf>
    <xf numFmtId="0" fontId="37" fillId="34" borderId="24" xfId="0" applyFont="1" applyFill="1" applyBorder="1" applyAlignment="1" applyProtection="1">
      <alignment horizontal="center" vertical="center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7" fillId="35" borderId="26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textRotation="90" wrapText="1"/>
      <protection hidden="1"/>
    </xf>
    <xf numFmtId="0" fontId="7" fillId="35" borderId="21" xfId="0" applyFont="1" applyFill="1" applyBorder="1" applyAlignment="1" applyProtection="1">
      <alignment horizontal="center" vertical="center" textRotation="90" wrapText="1"/>
      <protection hidden="1"/>
    </xf>
    <xf numFmtId="0" fontId="7" fillId="35" borderId="18" xfId="0" applyFont="1" applyFill="1" applyBorder="1" applyAlignment="1" applyProtection="1">
      <alignment horizontal="center" vertical="center" textRotation="90" wrapText="1"/>
      <protection hidden="1"/>
    </xf>
    <xf numFmtId="0" fontId="7" fillId="35" borderId="22" xfId="0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4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325"/>
          <c:w val="0.980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Analiz'!$D$48</c:f>
              <c:strCache>
                <c:ptCount val="1"/>
                <c:pt idx="0">
                  <c:v>SORUNUN DEĞER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Analiz'!$E$47:$AC$47</c:f>
              <c:numCache/>
            </c:numRef>
          </c:cat>
          <c:val>
            <c:numRef>
              <c:f>'1. Analiz'!$E$48:$AC$48</c:f>
              <c:numCache/>
            </c:numRef>
          </c:val>
        </c:ser>
        <c:ser>
          <c:idx val="1"/>
          <c:order val="1"/>
          <c:tx>
            <c:strRef>
              <c:f>'1. Analiz'!$D$49</c:f>
              <c:strCache>
                <c:ptCount val="1"/>
                <c:pt idx="0">
                  <c:v>CEVAPLAMA ORANI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Analiz'!$E$47:$AC$47</c:f>
              <c:numCache/>
            </c:numRef>
          </c:cat>
          <c:val>
            <c:numRef>
              <c:f>'1. Analiz'!$E$49:$AC$49</c:f>
              <c:numCache/>
            </c:numRef>
          </c:val>
        </c:ser>
        <c:axId val="27979871"/>
        <c:axId val="50492248"/>
      </c:barChart>
      <c:catAx>
        <c:axId val="27979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492248"/>
        <c:crosses val="autoZero"/>
        <c:auto val="1"/>
        <c:lblOffset val="100"/>
        <c:tickLblSkip val="1"/>
        <c:noMultiLvlLbl val="0"/>
      </c:catAx>
      <c:valAx>
        <c:axId val="504922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97987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2"/>
          <c:y val="0.315"/>
          <c:w val="0.19025"/>
          <c:h val="0.36875"/>
        </c:manualLayout>
      </c:layout>
      <c:pieChart>
        <c:varyColors val="1"/>
        <c:ser>
          <c:idx val="0"/>
          <c:order val="0"/>
          <c:tx>
            <c:strRef>
              <c:f>'1. Analiz'!$AN$43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'1. Analiz'!$AK$44:$AK$45</c:f>
              <c:numCache/>
            </c:numRef>
          </c:cat>
          <c:val>
            <c:numRef>
              <c:f>'1. Analiz'!$AN$44:$AN$45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325"/>
          <c:w val="0.980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Analiz'!$D$48</c:f>
              <c:strCache>
                <c:ptCount val="1"/>
                <c:pt idx="0">
                  <c:v>SORUNUN DEĞER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 Analiz'!$E$47:$AC$47</c:f>
              <c:numCache/>
            </c:numRef>
          </c:cat>
          <c:val>
            <c:numRef>
              <c:f>'2. Analiz'!$E$48:$AC$48</c:f>
              <c:numCache/>
            </c:numRef>
          </c:val>
        </c:ser>
        <c:ser>
          <c:idx val="1"/>
          <c:order val="1"/>
          <c:tx>
            <c:strRef>
              <c:f>'2. Analiz'!$D$49</c:f>
              <c:strCache>
                <c:ptCount val="1"/>
                <c:pt idx="0">
                  <c:v>CEVAPLAMA ORANI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 Analiz'!$E$47:$AC$47</c:f>
              <c:numCache/>
            </c:numRef>
          </c:cat>
          <c:val>
            <c:numRef>
              <c:f>'2. Analiz'!$E$49:$AC$49</c:f>
              <c:numCache/>
            </c:numRef>
          </c:val>
        </c:ser>
        <c:axId val="51777049"/>
        <c:axId val="63340258"/>
      </c:barChart>
      <c:catAx>
        <c:axId val="5177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340258"/>
        <c:crosses val="autoZero"/>
        <c:auto val="1"/>
        <c:lblOffset val="100"/>
        <c:tickLblSkip val="1"/>
        <c:noMultiLvlLbl val="0"/>
      </c:catAx>
      <c:valAx>
        <c:axId val="633402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77704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225"/>
          <c:y val="0.315"/>
          <c:w val="0.19"/>
          <c:h val="0.36875"/>
        </c:manualLayout>
      </c:layout>
      <c:pieChart>
        <c:varyColors val="1"/>
        <c:ser>
          <c:idx val="0"/>
          <c:order val="0"/>
          <c:tx>
            <c:strRef>
              <c:f>'2. Analiz'!$AN$43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'2. Analiz'!$AK$44:$AK$45</c:f>
              <c:numCache/>
            </c:numRef>
          </c:cat>
          <c:val>
            <c:numRef>
              <c:f>'2. Analiz'!$AN$44:$AN$45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28575</xdr:rowOff>
    </xdr:from>
    <xdr:to>
      <xdr:col>31</xdr:col>
      <xdr:colOff>9525</xdr:colOff>
      <xdr:row>55</xdr:row>
      <xdr:rowOff>104775</xdr:rowOff>
    </xdr:to>
    <xdr:graphicFrame>
      <xdr:nvGraphicFramePr>
        <xdr:cNvPr id="1" name="Chart 62"/>
        <xdr:cNvGraphicFramePr/>
      </xdr:nvGraphicFramePr>
      <xdr:xfrm>
        <a:off x="0" y="7239000"/>
        <a:ext cx="112966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40</xdr:row>
      <xdr:rowOff>123825</xdr:rowOff>
    </xdr:from>
    <xdr:to>
      <xdr:col>47</xdr:col>
      <xdr:colOff>28575</xdr:colOff>
      <xdr:row>49</xdr:row>
      <xdr:rowOff>28575</xdr:rowOff>
    </xdr:to>
    <xdr:graphicFrame>
      <xdr:nvGraphicFramePr>
        <xdr:cNvPr id="2" name="Chart 64"/>
        <xdr:cNvGraphicFramePr/>
      </xdr:nvGraphicFramePr>
      <xdr:xfrm>
        <a:off x="12839700" y="6419850"/>
        <a:ext cx="2733675" cy="127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28575</xdr:rowOff>
    </xdr:from>
    <xdr:to>
      <xdr:col>31</xdr:col>
      <xdr:colOff>9525</xdr:colOff>
      <xdr:row>55</xdr:row>
      <xdr:rowOff>104775</xdr:rowOff>
    </xdr:to>
    <xdr:graphicFrame>
      <xdr:nvGraphicFramePr>
        <xdr:cNvPr id="1" name="Chart 62"/>
        <xdr:cNvGraphicFramePr/>
      </xdr:nvGraphicFramePr>
      <xdr:xfrm>
        <a:off x="0" y="7239000"/>
        <a:ext cx="112966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40</xdr:row>
      <xdr:rowOff>123825</xdr:rowOff>
    </xdr:from>
    <xdr:to>
      <xdr:col>47</xdr:col>
      <xdr:colOff>28575</xdr:colOff>
      <xdr:row>49</xdr:row>
      <xdr:rowOff>28575</xdr:rowOff>
    </xdr:to>
    <xdr:graphicFrame>
      <xdr:nvGraphicFramePr>
        <xdr:cNvPr id="2" name="Chart 64"/>
        <xdr:cNvGraphicFramePr/>
      </xdr:nvGraphicFramePr>
      <xdr:xfrm>
        <a:off x="12839700" y="6419850"/>
        <a:ext cx="2733675" cy="127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F1">
      <selection activeCell="P15" sqref="P15"/>
    </sheetView>
  </sheetViews>
  <sheetFormatPr defaultColWidth="9.00390625" defaultRowHeight="12.75"/>
  <cols>
    <col min="1" max="1" width="1.625" style="6" customWidth="1"/>
    <col min="2" max="2" width="2.25390625" style="29" customWidth="1"/>
    <col min="3" max="3" width="6.00390625" style="29" customWidth="1"/>
    <col min="4" max="4" width="24.25390625" style="29" customWidth="1"/>
    <col min="5" max="29" width="4.125" style="29" customWidth="1"/>
    <col min="30" max="30" width="6.00390625" style="29" customWidth="1"/>
    <col min="31" max="31" width="4.875" style="29" customWidth="1"/>
    <col min="32" max="32" width="1.625" style="29" customWidth="1"/>
    <col min="33" max="33" width="5.75390625" style="29" customWidth="1"/>
    <col min="34" max="34" width="2.875" style="29" customWidth="1"/>
    <col min="35" max="35" width="3.00390625" style="29" customWidth="1"/>
    <col min="36" max="36" width="4.125" style="29" customWidth="1"/>
    <col min="37" max="37" width="3.00390625" style="29" customWidth="1"/>
    <col min="38" max="38" width="4.125" style="29" customWidth="1"/>
    <col min="39" max="39" width="8.125" style="29" customWidth="1"/>
    <col min="40" max="40" width="3.625" style="29" customWidth="1"/>
    <col min="41" max="41" width="4.125" style="29" customWidth="1"/>
    <col min="42" max="42" width="3.625" style="29" customWidth="1"/>
    <col min="43" max="43" width="3.00390625" style="29" customWidth="1"/>
    <col min="44" max="44" width="5.00390625" style="29" customWidth="1"/>
    <col min="45" max="45" width="2.625" style="29" customWidth="1"/>
    <col min="46" max="46" width="0.2421875" style="6" hidden="1" customWidth="1"/>
    <col min="47" max="47" width="1.25" style="6" customWidth="1"/>
    <col min="48" max="16384" width="9.125" style="6" customWidth="1"/>
  </cols>
  <sheetData>
    <row r="1" spans="1:47" ht="21.75" customHeight="1" thickBot="1">
      <c r="A1" s="4"/>
      <c r="B1" s="5"/>
      <c r="C1" s="5"/>
      <c r="D1" s="5"/>
      <c r="E1" s="5"/>
      <c r="F1" s="125" t="s">
        <v>39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</row>
    <row r="2" spans="1:47" ht="8.25" customHeight="1">
      <c r="A2" s="7"/>
      <c r="B2" s="8"/>
      <c r="C2" s="8"/>
      <c r="D2" s="8"/>
      <c r="E2" s="8"/>
      <c r="F2" s="9"/>
      <c r="G2" s="9"/>
      <c r="H2" s="9"/>
      <c r="I2" s="9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0"/>
      <c r="Z2" s="9"/>
      <c r="AA2" s="9"/>
      <c r="AB2" s="9"/>
      <c r="AC2" s="9"/>
      <c r="AD2" s="9"/>
      <c r="AE2" s="9"/>
      <c r="AF2" s="9"/>
      <c r="AG2" s="9"/>
      <c r="AH2" s="12"/>
      <c r="AI2" s="12"/>
      <c r="AJ2" s="12"/>
      <c r="AK2" s="12"/>
      <c r="AL2" s="8"/>
      <c r="AM2" s="8"/>
      <c r="AN2" s="8"/>
      <c r="AO2" s="8"/>
      <c r="AP2" s="8"/>
      <c r="AQ2" s="8"/>
      <c r="AR2" s="8"/>
      <c r="AS2" s="8"/>
      <c r="AT2" s="101"/>
      <c r="AU2" s="103"/>
    </row>
    <row r="3" spans="1:47" ht="16.5" customHeight="1">
      <c r="A3" s="13"/>
      <c r="B3" s="187" t="s">
        <v>10</v>
      </c>
      <c r="C3" s="188"/>
      <c r="D3" s="184"/>
      <c r="E3" s="185"/>
      <c r="F3" s="185"/>
      <c r="G3" s="186"/>
      <c r="H3" s="66"/>
      <c r="I3" s="9"/>
      <c r="J3" s="183" t="s">
        <v>11</v>
      </c>
      <c r="K3" s="183"/>
      <c r="L3" s="183"/>
      <c r="M3" s="189"/>
      <c r="N3" s="189"/>
      <c r="O3" s="9"/>
      <c r="P3" s="183" t="s">
        <v>5</v>
      </c>
      <c r="Q3" s="183"/>
      <c r="R3" s="183"/>
      <c r="S3" s="183"/>
      <c r="T3" s="192" t="str">
        <f>IF(A8="","0",LOOKUP(2,1/(A8:A43&lt;&gt;""),A8:A43))</f>
        <v>0</v>
      </c>
      <c r="U3" s="193"/>
      <c r="V3" s="3"/>
      <c r="W3" s="183" t="s">
        <v>6</v>
      </c>
      <c r="X3" s="183"/>
      <c r="Y3" s="183"/>
      <c r="Z3" s="183"/>
      <c r="AA3" s="183"/>
      <c r="AB3" s="190"/>
      <c r="AC3" s="191"/>
      <c r="AD3" s="191"/>
      <c r="AE3" s="191"/>
      <c r="AF3" s="191"/>
      <c r="AG3" s="3"/>
      <c r="AH3" s="183" t="s">
        <v>35</v>
      </c>
      <c r="AI3" s="183"/>
      <c r="AJ3" s="183"/>
      <c r="AK3" s="183"/>
      <c r="AL3" s="183"/>
      <c r="AM3" s="183"/>
      <c r="AN3" s="100" t="s">
        <v>38</v>
      </c>
      <c r="AO3" s="181" t="s">
        <v>8</v>
      </c>
      <c r="AP3" s="182"/>
      <c r="AQ3" s="100" t="s">
        <v>37</v>
      </c>
      <c r="AR3" s="181" t="s">
        <v>9</v>
      </c>
      <c r="AS3" s="182"/>
      <c r="AT3" s="31"/>
      <c r="AU3" s="105"/>
    </row>
    <row r="4" spans="1:47" ht="6.75" customHeight="1" thickBot="1">
      <c r="A4" s="14"/>
      <c r="B4" s="15"/>
      <c r="C4" s="15"/>
      <c r="D4" s="16"/>
      <c r="E4" s="16"/>
      <c r="F4" s="16"/>
      <c r="G4" s="16"/>
      <c r="H4" s="16"/>
      <c r="I4" s="17"/>
      <c r="J4" s="16"/>
      <c r="K4" s="16"/>
      <c r="L4" s="16"/>
      <c r="M4" s="18"/>
      <c r="N4" s="17"/>
      <c r="O4" s="15"/>
      <c r="P4" s="15"/>
      <c r="Q4" s="15"/>
      <c r="R4" s="19"/>
      <c r="S4" s="17"/>
      <c r="T4" s="16"/>
      <c r="U4" s="16"/>
      <c r="V4" s="16"/>
      <c r="W4" s="16"/>
      <c r="X4" s="20"/>
      <c r="Y4" s="20"/>
      <c r="Z4" s="20"/>
      <c r="AA4" s="20"/>
      <c r="AB4" s="17"/>
      <c r="AC4" s="15"/>
      <c r="AD4" s="15"/>
      <c r="AE4" s="15"/>
      <c r="AF4" s="15"/>
      <c r="AG4" s="15"/>
      <c r="AH4" s="15"/>
      <c r="AI4" s="21"/>
      <c r="AJ4" s="21"/>
      <c r="AK4" s="21"/>
      <c r="AL4" s="21"/>
      <c r="AM4" s="21"/>
      <c r="AN4" s="21"/>
      <c r="AO4" s="22"/>
      <c r="AP4" s="17"/>
      <c r="AQ4" s="17"/>
      <c r="AR4" s="17"/>
      <c r="AS4" s="17"/>
      <c r="AT4" s="102"/>
      <c r="AU4" s="104"/>
    </row>
    <row r="5" spans="1:46" ht="14.25" customHeight="1">
      <c r="A5" s="59" t="s">
        <v>33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4"/>
    </row>
    <row r="6" spans="1:47" ht="15.75" customHeight="1">
      <c r="A6" s="196" t="s">
        <v>1</v>
      </c>
      <c r="B6" s="197"/>
      <c r="C6" s="194" t="s">
        <v>7</v>
      </c>
      <c r="D6" s="91" t="s">
        <v>3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8">
        <v>9</v>
      </c>
      <c r="N6" s="58">
        <v>10</v>
      </c>
      <c r="O6" s="58">
        <v>11</v>
      </c>
      <c r="P6" s="58">
        <v>12</v>
      </c>
      <c r="Q6" s="58">
        <v>13</v>
      </c>
      <c r="R6" s="58">
        <v>14</v>
      </c>
      <c r="S6" s="58">
        <v>15</v>
      </c>
      <c r="T6" s="58">
        <v>16</v>
      </c>
      <c r="U6" s="58">
        <v>17</v>
      </c>
      <c r="V6" s="58">
        <v>18</v>
      </c>
      <c r="W6" s="58">
        <v>19</v>
      </c>
      <c r="X6" s="58">
        <v>20</v>
      </c>
      <c r="Y6" s="58">
        <v>21</v>
      </c>
      <c r="Z6" s="58">
        <v>22</v>
      </c>
      <c r="AA6" s="58">
        <v>23</v>
      </c>
      <c r="AB6" s="58">
        <v>24</v>
      </c>
      <c r="AC6" s="58">
        <v>25</v>
      </c>
      <c r="AD6" s="106" t="s">
        <v>4</v>
      </c>
      <c r="AE6" s="92" t="s">
        <v>36</v>
      </c>
      <c r="AF6" s="23"/>
      <c r="AG6" s="178" t="s">
        <v>23</v>
      </c>
      <c r="AH6" s="179" t="s">
        <v>34</v>
      </c>
      <c r="AI6" s="180"/>
      <c r="AJ6" s="180"/>
      <c r="AK6" s="180"/>
      <c r="AL6" s="180"/>
      <c r="AM6" s="180"/>
      <c r="AN6" s="180"/>
      <c r="AO6" s="180"/>
      <c r="AP6" s="180"/>
      <c r="AQ6" s="180"/>
      <c r="AR6" s="154" t="s">
        <v>22</v>
      </c>
      <c r="AS6" s="155"/>
      <c r="AT6" s="155"/>
      <c r="AU6" s="156"/>
    </row>
    <row r="7" spans="1:47" ht="16.5" customHeight="1">
      <c r="A7" s="198"/>
      <c r="B7" s="199"/>
      <c r="C7" s="195"/>
      <c r="D7" s="124" t="s">
        <v>32</v>
      </c>
      <c r="E7" s="97">
        <v>8</v>
      </c>
      <c r="F7" s="97">
        <v>6</v>
      </c>
      <c r="G7" s="97">
        <v>5</v>
      </c>
      <c r="H7" s="97">
        <v>10</v>
      </c>
      <c r="I7" s="97">
        <v>8</v>
      </c>
      <c r="J7" s="97">
        <v>3</v>
      </c>
      <c r="K7" s="97">
        <v>3</v>
      </c>
      <c r="L7" s="97">
        <v>3</v>
      </c>
      <c r="M7" s="97">
        <v>3</v>
      </c>
      <c r="N7" s="97">
        <v>3</v>
      </c>
      <c r="O7" s="97">
        <v>3</v>
      </c>
      <c r="P7" s="97">
        <v>3</v>
      </c>
      <c r="Q7" s="97">
        <v>3</v>
      </c>
      <c r="R7" s="97">
        <v>3</v>
      </c>
      <c r="S7" s="97">
        <v>3</v>
      </c>
      <c r="T7" s="97">
        <v>3</v>
      </c>
      <c r="U7" s="97">
        <v>3</v>
      </c>
      <c r="V7" s="97">
        <v>3</v>
      </c>
      <c r="W7" s="97">
        <v>3</v>
      </c>
      <c r="X7" s="97">
        <v>3</v>
      </c>
      <c r="Y7" s="97">
        <v>3</v>
      </c>
      <c r="Z7" s="97">
        <v>3</v>
      </c>
      <c r="AA7" s="97">
        <v>3</v>
      </c>
      <c r="AB7" s="97">
        <v>3</v>
      </c>
      <c r="AC7" s="97">
        <v>6</v>
      </c>
      <c r="AD7" s="62">
        <f>IF(SUM(E7:AC7)&lt;=100,SUM(E7:AC7),"HATA")</f>
        <v>100</v>
      </c>
      <c r="AE7" s="92">
        <f>AD7</f>
        <v>100</v>
      </c>
      <c r="AF7" s="24"/>
      <c r="AG7" s="178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54"/>
      <c r="AS7" s="155"/>
      <c r="AT7" s="155"/>
      <c r="AU7" s="156"/>
    </row>
    <row r="8" spans="1:47" ht="12" customHeight="1">
      <c r="A8" s="165">
        <f>IF(OR(C8="",D8=""),"",1)</f>
      </c>
      <c r="B8" s="166"/>
      <c r="C8" s="123"/>
      <c r="D8" s="122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15"/>
      <c r="AD8" s="63">
        <f>IF(OR(A8="",E8=""),"",SUM(E8:AC8))</f>
      </c>
      <c r="AE8" s="92">
        <f>IF(OR(A8="",E8=""),"",ROUND(AD8,0))</f>
      </c>
      <c r="AF8" s="25"/>
      <c r="AG8" s="47">
        <v>1</v>
      </c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57" t="str">
        <f>IF(E45="","0",E45)</f>
        <v>0</v>
      </c>
      <c r="AS8" s="158"/>
      <c r="AT8" s="158"/>
      <c r="AU8" s="159"/>
    </row>
    <row r="9" spans="1:47" ht="12" customHeight="1">
      <c r="A9" s="165">
        <f>IF(OR(C9="",D9=""),"",2)</f>
      </c>
      <c r="B9" s="166"/>
      <c r="C9" s="123"/>
      <c r="D9" s="122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15"/>
      <c r="AD9" s="63">
        <f aca="true" t="shared" si="0" ref="AD9:AD43">IF(OR(A9="",E9=""),"",SUM(E9:AC9))</f>
      </c>
      <c r="AE9" s="92">
        <f aca="true" t="shared" si="1" ref="AE9:AE43">IF(OR(A9="",E9=""),"",ROUND(AD9,0))</f>
      </c>
      <c r="AF9" s="25"/>
      <c r="AG9" s="47">
        <v>2</v>
      </c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57" t="str">
        <f>IF(F45="","0",F45)</f>
        <v>0</v>
      </c>
      <c r="AS9" s="158"/>
      <c r="AT9" s="158"/>
      <c r="AU9" s="159"/>
    </row>
    <row r="10" spans="1:47" ht="12" customHeight="1">
      <c r="A10" s="165">
        <f>IF(OR(C10="",D10=""),"",3)</f>
      </c>
      <c r="B10" s="166"/>
      <c r="C10" s="123"/>
      <c r="D10" s="1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63">
        <f t="shared" si="0"/>
      </c>
      <c r="AE10" s="92">
        <f t="shared" si="1"/>
      </c>
      <c r="AF10" s="25"/>
      <c r="AG10" s="47">
        <v>3</v>
      </c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57" t="str">
        <f>IF(G45="","0",G45)</f>
        <v>0</v>
      </c>
      <c r="AS10" s="158"/>
      <c r="AT10" s="158"/>
      <c r="AU10" s="159"/>
    </row>
    <row r="11" spans="1:47" ht="12" customHeight="1">
      <c r="A11" s="165">
        <f>IF(OR(C11="",D11=""),"",4)</f>
      </c>
      <c r="B11" s="166"/>
      <c r="C11" s="123"/>
      <c r="D11" s="122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15"/>
      <c r="AD11" s="63">
        <f t="shared" si="0"/>
      </c>
      <c r="AE11" s="92">
        <f t="shared" si="1"/>
      </c>
      <c r="AF11" s="25"/>
      <c r="AG11" s="47">
        <v>4</v>
      </c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57" t="str">
        <f>IF(H45="","0",H45)</f>
        <v>0</v>
      </c>
      <c r="AS11" s="158"/>
      <c r="AT11" s="158"/>
      <c r="AU11" s="159"/>
    </row>
    <row r="12" spans="1:47" ht="12" customHeight="1">
      <c r="A12" s="165">
        <f>IF(OR(C12="",D12=""),"",5)</f>
      </c>
      <c r="B12" s="166"/>
      <c r="C12" s="123"/>
      <c r="D12" s="1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5"/>
      <c r="AD12" s="63">
        <f t="shared" si="0"/>
      </c>
      <c r="AE12" s="92">
        <f t="shared" si="1"/>
      </c>
      <c r="AF12" s="25"/>
      <c r="AG12" s="47">
        <v>5</v>
      </c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57" t="str">
        <f>IF(I45="","0",I45)</f>
        <v>0</v>
      </c>
      <c r="AS12" s="158"/>
      <c r="AT12" s="158"/>
      <c r="AU12" s="159"/>
    </row>
    <row r="13" spans="1:47" ht="12" customHeight="1">
      <c r="A13" s="165">
        <f>IF(OR(C13="",D13=""),"",6)</f>
      </c>
      <c r="B13" s="166"/>
      <c r="C13" s="123"/>
      <c r="D13" s="122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15"/>
      <c r="AD13" s="63">
        <f t="shared" si="0"/>
      </c>
      <c r="AE13" s="92">
        <f t="shared" si="1"/>
      </c>
      <c r="AF13" s="25"/>
      <c r="AG13" s="47">
        <v>6</v>
      </c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57" t="str">
        <f>IF(J45="","0",J45)</f>
        <v>0</v>
      </c>
      <c r="AS13" s="158"/>
      <c r="AT13" s="158"/>
      <c r="AU13" s="159"/>
    </row>
    <row r="14" spans="1:47" ht="12" customHeight="1">
      <c r="A14" s="165">
        <f>IF(OR(C14="",D14=""),"",7)</f>
      </c>
      <c r="B14" s="166"/>
      <c r="C14" s="123"/>
      <c r="D14" s="1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15"/>
      <c r="AD14" s="63">
        <f t="shared" si="0"/>
      </c>
      <c r="AE14" s="92">
        <f t="shared" si="1"/>
      </c>
      <c r="AF14" s="25"/>
      <c r="AG14" s="47">
        <v>7</v>
      </c>
      <c r="AH14" s="175"/>
      <c r="AI14" s="176"/>
      <c r="AJ14" s="176"/>
      <c r="AK14" s="176"/>
      <c r="AL14" s="176"/>
      <c r="AM14" s="176"/>
      <c r="AN14" s="176"/>
      <c r="AO14" s="176"/>
      <c r="AP14" s="176"/>
      <c r="AQ14" s="177"/>
      <c r="AR14" s="157" t="str">
        <f>IF(K45="","0",K45)</f>
        <v>0</v>
      </c>
      <c r="AS14" s="158"/>
      <c r="AT14" s="158"/>
      <c r="AU14" s="159"/>
    </row>
    <row r="15" spans="1:47" ht="12" customHeight="1">
      <c r="A15" s="165">
        <f>IF(OR(C15="",D15=""),"",8)</f>
      </c>
      <c r="B15" s="166"/>
      <c r="C15" s="123"/>
      <c r="D15" s="1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15"/>
      <c r="AD15" s="63">
        <f t="shared" si="0"/>
      </c>
      <c r="AE15" s="92">
        <f t="shared" si="1"/>
      </c>
      <c r="AF15" s="25"/>
      <c r="AG15" s="47">
        <v>8</v>
      </c>
      <c r="AH15" s="175"/>
      <c r="AI15" s="176"/>
      <c r="AJ15" s="176"/>
      <c r="AK15" s="176"/>
      <c r="AL15" s="176"/>
      <c r="AM15" s="176"/>
      <c r="AN15" s="176"/>
      <c r="AO15" s="176"/>
      <c r="AP15" s="176"/>
      <c r="AQ15" s="177"/>
      <c r="AR15" s="157" t="str">
        <f>IF(L45="","0",L45)</f>
        <v>0</v>
      </c>
      <c r="AS15" s="158"/>
      <c r="AT15" s="158"/>
      <c r="AU15" s="159"/>
    </row>
    <row r="16" spans="1:47" ht="12" customHeight="1">
      <c r="A16" s="165">
        <f>IF(OR(C16="",D16=""),"",9)</f>
      </c>
      <c r="B16" s="166"/>
      <c r="C16" s="123"/>
      <c r="D16" s="1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15"/>
      <c r="AD16" s="63">
        <f t="shared" si="0"/>
      </c>
      <c r="AE16" s="92">
        <f t="shared" si="1"/>
      </c>
      <c r="AF16" s="25"/>
      <c r="AG16" s="47">
        <v>9</v>
      </c>
      <c r="AH16" s="175"/>
      <c r="AI16" s="176"/>
      <c r="AJ16" s="176"/>
      <c r="AK16" s="176"/>
      <c r="AL16" s="176"/>
      <c r="AM16" s="176"/>
      <c r="AN16" s="176"/>
      <c r="AO16" s="176"/>
      <c r="AP16" s="176"/>
      <c r="AQ16" s="177"/>
      <c r="AR16" s="157" t="str">
        <f>IF(M45="","0",M45)</f>
        <v>0</v>
      </c>
      <c r="AS16" s="158"/>
      <c r="AT16" s="158"/>
      <c r="AU16" s="159"/>
    </row>
    <row r="17" spans="1:47" ht="12" customHeight="1">
      <c r="A17" s="165">
        <f>IF(OR(C17="",D17=""),"",10)</f>
      </c>
      <c r="B17" s="166"/>
      <c r="C17" s="123"/>
      <c r="D17" s="1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15"/>
      <c r="AD17" s="63">
        <f t="shared" si="0"/>
      </c>
      <c r="AE17" s="92">
        <f t="shared" si="1"/>
      </c>
      <c r="AF17" s="25"/>
      <c r="AG17" s="47">
        <v>10</v>
      </c>
      <c r="AH17" s="175"/>
      <c r="AI17" s="176"/>
      <c r="AJ17" s="176"/>
      <c r="AK17" s="176"/>
      <c r="AL17" s="176"/>
      <c r="AM17" s="176"/>
      <c r="AN17" s="176"/>
      <c r="AO17" s="176"/>
      <c r="AP17" s="176"/>
      <c r="AQ17" s="177"/>
      <c r="AR17" s="157" t="str">
        <f>IF(N45="","0",N45)</f>
        <v>0</v>
      </c>
      <c r="AS17" s="158"/>
      <c r="AT17" s="158"/>
      <c r="AU17" s="159"/>
    </row>
    <row r="18" spans="1:47" ht="12" customHeight="1">
      <c r="A18" s="165">
        <f>IF(OR(C18="",D18=""),"",11)</f>
      </c>
      <c r="B18" s="166"/>
      <c r="C18" s="123"/>
      <c r="D18" s="122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63">
        <f t="shared" si="0"/>
      </c>
      <c r="AE18" s="92">
        <f t="shared" si="1"/>
      </c>
      <c r="AF18" s="25"/>
      <c r="AG18" s="47">
        <v>11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57" t="str">
        <f>IF(O45="","0",O45)</f>
        <v>0</v>
      </c>
      <c r="AS18" s="158"/>
      <c r="AT18" s="158"/>
      <c r="AU18" s="159"/>
    </row>
    <row r="19" spans="1:47" ht="12" customHeight="1">
      <c r="A19" s="165">
        <f>IF(OR(C19="",D19=""),"",12)</f>
      </c>
      <c r="B19" s="166"/>
      <c r="C19" s="118"/>
      <c r="D19" s="11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63">
        <f t="shared" si="0"/>
      </c>
      <c r="AE19" s="92">
        <f t="shared" si="1"/>
      </c>
      <c r="AF19" s="25"/>
      <c r="AG19" s="47">
        <v>12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57" t="str">
        <f>IF(P45="","0",P45)</f>
        <v>0</v>
      </c>
      <c r="AS19" s="158"/>
      <c r="AT19" s="158"/>
      <c r="AU19" s="159"/>
    </row>
    <row r="20" spans="1:47" ht="12" customHeight="1">
      <c r="A20" s="165">
        <f>IF(OR(C20="",D20=""),"",13)</f>
      </c>
      <c r="B20" s="166"/>
      <c r="C20" s="118"/>
      <c r="D20" s="11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63">
        <f t="shared" si="0"/>
      </c>
      <c r="AE20" s="92">
        <f t="shared" si="1"/>
      </c>
      <c r="AF20" s="25"/>
      <c r="AG20" s="47">
        <v>13</v>
      </c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57" t="str">
        <f>IF(Q45="","0",Q45)</f>
        <v>0</v>
      </c>
      <c r="AS20" s="158"/>
      <c r="AT20" s="158"/>
      <c r="AU20" s="159"/>
    </row>
    <row r="21" spans="1:47" ht="12" customHeight="1">
      <c r="A21" s="165">
        <f>IF(OR(C21="",D21=""),"",14)</f>
      </c>
      <c r="B21" s="166"/>
      <c r="C21" s="118"/>
      <c r="D21" s="118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63">
        <f t="shared" si="0"/>
      </c>
      <c r="AE21" s="92">
        <f t="shared" si="1"/>
      </c>
      <c r="AF21" s="25"/>
      <c r="AG21" s="47">
        <v>14</v>
      </c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57" t="str">
        <f>IF(R45="","0",R45)</f>
        <v>0</v>
      </c>
      <c r="AS21" s="158"/>
      <c r="AT21" s="158"/>
      <c r="AU21" s="159"/>
    </row>
    <row r="22" spans="1:47" ht="12" customHeight="1">
      <c r="A22" s="165">
        <f>IF(OR(C22="",D22=""),"",15)</f>
      </c>
      <c r="B22" s="166"/>
      <c r="C22" s="118"/>
      <c r="D22" s="11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63">
        <f t="shared" si="0"/>
      </c>
      <c r="AE22" s="92">
        <f t="shared" si="1"/>
      </c>
      <c r="AF22" s="25"/>
      <c r="AG22" s="47">
        <v>15</v>
      </c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57" t="str">
        <f>IF(S45="","0",S45)</f>
        <v>0</v>
      </c>
      <c r="AS22" s="158"/>
      <c r="AT22" s="158"/>
      <c r="AU22" s="159"/>
    </row>
    <row r="23" spans="1:47" ht="12" customHeight="1">
      <c r="A23" s="165">
        <f>IF(OR(C23="",D23=""),"",16)</f>
      </c>
      <c r="B23" s="166"/>
      <c r="C23" s="118"/>
      <c r="D23" s="11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63">
        <f t="shared" si="0"/>
      </c>
      <c r="AE23" s="92">
        <f t="shared" si="1"/>
      </c>
      <c r="AF23" s="25"/>
      <c r="AG23" s="47">
        <v>16</v>
      </c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57" t="str">
        <f>IF(T45="","0",T45)</f>
        <v>0</v>
      </c>
      <c r="AS23" s="158"/>
      <c r="AT23" s="158"/>
      <c r="AU23" s="159"/>
    </row>
    <row r="24" spans="1:47" ht="12" customHeight="1">
      <c r="A24" s="165">
        <f>IF(OR(C24="",D24=""),"",17)</f>
      </c>
      <c r="B24" s="166"/>
      <c r="C24" s="118"/>
      <c r="D24" s="11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63">
        <f t="shared" si="0"/>
      </c>
      <c r="AE24" s="92">
        <f t="shared" si="1"/>
      </c>
      <c r="AF24" s="25"/>
      <c r="AG24" s="47">
        <v>17</v>
      </c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57" t="str">
        <f>IF(U45="","0",U45)</f>
        <v>0</v>
      </c>
      <c r="AS24" s="158"/>
      <c r="AT24" s="158"/>
      <c r="AU24" s="159"/>
    </row>
    <row r="25" spans="1:47" ht="12" customHeight="1">
      <c r="A25" s="165">
        <f>IF(OR(C25="",D25=""),"",18)</f>
      </c>
      <c r="B25" s="166"/>
      <c r="C25" s="118"/>
      <c r="D25" s="11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63">
        <f t="shared" si="0"/>
      </c>
      <c r="AE25" s="92">
        <f t="shared" si="1"/>
      </c>
      <c r="AF25" s="25"/>
      <c r="AG25" s="47">
        <v>18</v>
      </c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57" t="str">
        <f>IF(V45="","0",V45)</f>
        <v>0</v>
      </c>
      <c r="AS25" s="158"/>
      <c r="AT25" s="158"/>
      <c r="AU25" s="159"/>
    </row>
    <row r="26" spans="1:47" ht="12" customHeight="1">
      <c r="A26" s="165">
        <f>IF(OR(C26="",D26=""),"",18)</f>
      </c>
      <c r="B26" s="166"/>
      <c r="C26" s="120"/>
      <c r="D26" s="120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63">
        <f t="shared" si="0"/>
      </c>
      <c r="AE26" s="92">
        <f t="shared" si="1"/>
      </c>
      <c r="AF26" s="25"/>
      <c r="AG26" s="47">
        <v>19</v>
      </c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57" t="str">
        <f>IF(W45="","0",W45)</f>
        <v>0</v>
      </c>
      <c r="AS26" s="158"/>
      <c r="AT26" s="158"/>
      <c r="AU26" s="159"/>
    </row>
    <row r="27" spans="1:47" ht="12" customHeight="1">
      <c r="A27" s="165">
        <f>IF(OR(C27="",D27=""),"",20)</f>
      </c>
      <c r="B27" s="166"/>
      <c r="C27" s="118"/>
      <c r="D27" s="11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63">
        <f t="shared" si="0"/>
      </c>
      <c r="AE27" s="92">
        <f t="shared" si="1"/>
      </c>
      <c r="AF27" s="25"/>
      <c r="AG27" s="47">
        <v>20</v>
      </c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57" t="str">
        <f>IF(X45="","0",X45)</f>
        <v>0</v>
      </c>
      <c r="AS27" s="158"/>
      <c r="AT27" s="158"/>
      <c r="AU27" s="159"/>
    </row>
    <row r="28" spans="1:47" ht="12" customHeight="1">
      <c r="A28" s="165">
        <f>IF(OR(C28="",D28=""),"",21)</f>
      </c>
      <c r="B28" s="166"/>
      <c r="C28" s="118"/>
      <c r="D28" s="118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63">
        <f t="shared" si="0"/>
      </c>
      <c r="AE28" s="92">
        <f t="shared" si="1"/>
      </c>
      <c r="AF28" s="25"/>
      <c r="AG28" s="47">
        <v>21</v>
      </c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57" t="str">
        <f>IF(Y45="","0",Y45)</f>
        <v>0</v>
      </c>
      <c r="AS28" s="158"/>
      <c r="AT28" s="158"/>
      <c r="AU28" s="159"/>
    </row>
    <row r="29" spans="1:47" ht="12" customHeight="1">
      <c r="A29" s="165">
        <f>IF(OR(C29="",D29=""),"",22)</f>
      </c>
      <c r="B29" s="166"/>
      <c r="C29" s="118"/>
      <c r="D29" s="118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63">
        <f t="shared" si="0"/>
      </c>
      <c r="AE29" s="92">
        <f t="shared" si="1"/>
      </c>
      <c r="AF29" s="25"/>
      <c r="AG29" s="47">
        <v>22</v>
      </c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57" t="str">
        <f>IF(Z45="","0",Z45)</f>
        <v>0</v>
      </c>
      <c r="AS29" s="158"/>
      <c r="AT29" s="158"/>
      <c r="AU29" s="159"/>
    </row>
    <row r="30" spans="1:47" ht="12" customHeight="1">
      <c r="A30" s="165">
        <f>IF(OR(C30="",D30=""),"",23)</f>
      </c>
      <c r="B30" s="166"/>
      <c r="C30" s="118"/>
      <c r="D30" s="118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63">
        <f t="shared" si="0"/>
      </c>
      <c r="AE30" s="92">
        <f t="shared" si="1"/>
      </c>
      <c r="AF30" s="25"/>
      <c r="AG30" s="47">
        <v>23</v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57" t="str">
        <f>IF(AA45="","0",AA45)</f>
        <v>0</v>
      </c>
      <c r="AS30" s="158"/>
      <c r="AT30" s="158"/>
      <c r="AU30" s="159"/>
    </row>
    <row r="31" spans="1:47" ht="12" customHeight="1">
      <c r="A31" s="165">
        <f>IF(OR(C31="",D31=""),"",24)</f>
      </c>
      <c r="B31" s="166"/>
      <c r="C31" s="118"/>
      <c r="D31" s="118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63">
        <f t="shared" si="0"/>
      </c>
      <c r="AE31" s="92">
        <f t="shared" si="1"/>
      </c>
      <c r="AF31" s="25"/>
      <c r="AG31" s="47">
        <v>24</v>
      </c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57" t="str">
        <f>IF(AB45="","0",AB45)</f>
        <v>0</v>
      </c>
      <c r="AS31" s="158"/>
      <c r="AT31" s="158"/>
      <c r="AU31" s="159"/>
    </row>
    <row r="32" spans="1:47" ht="12" customHeight="1">
      <c r="A32" s="165">
        <f>IF(OR(C32="",D32=""),"",25)</f>
      </c>
      <c r="B32" s="166"/>
      <c r="C32" s="118"/>
      <c r="D32" s="118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63">
        <f t="shared" si="0"/>
      </c>
      <c r="AE32" s="92">
        <f t="shared" si="1"/>
      </c>
      <c r="AF32" s="25"/>
      <c r="AG32" s="47">
        <v>25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57" t="str">
        <f>IF(AC45="","0",AC45)</f>
        <v>0</v>
      </c>
      <c r="AS32" s="158"/>
      <c r="AT32" s="158"/>
      <c r="AU32" s="159"/>
    </row>
    <row r="33" spans="1:47" ht="12" customHeight="1">
      <c r="A33" s="165">
        <f>IF(OR(C33="",D33=""),"",26)</f>
      </c>
      <c r="B33" s="166"/>
      <c r="C33" s="120"/>
      <c r="D33" s="120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63">
        <f t="shared" si="0"/>
      </c>
      <c r="AE33" s="92">
        <f t="shared" si="1"/>
      </c>
      <c r="AF33" s="25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</row>
    <row r="34" spans="1:47" ht="12" customHeight="1">
      <c r="A34" s="167">
        <f>IF(OR(C34="",D34=""),"",27)</f>
      </c>
      <c r="B34" s="167"/>
      <c r="C34" s="118"/>
      <c r="D34" s="118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63">
        <f t="shared" si="0"/>
      </c>
      <c r="AE34" s="92">
        <f t="shared" si="1"/>
      </c>
      <c r="AF34" s="25"/>
      <c r="AG34" s="76" t="s">
        <v>16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68" t="str">
        <f>": "&amp;COUNTIF(AD8:AD43,"&gt;=50")</f>
        <v>: 0</v>
      </c>
      <c r="AS34" s="107"/>
      <c r="AU34" s="69"/>
    </row>
    <row r="35" spans="1:47" ht="12" customHeight="1">
      <c r="A35" s="167">
        <f>IF(OR(C35="",D35=""),"",28)</f>
      </c>
      <c r="B35" s="167"/>
      <c r="C35" s="118"/>
      <c r="D35" s="118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63">
        <f t="shared" si="0"/>
      </c>
      <c r="AE35" s="92">
        <f t="shared" si="1"/>
      </c>
      <c r="AF35" s="25"/>
      <c r="AG35" s="78" t="s">
        <v>17</v>
      </c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0" t="str">
        <f>": "&amp;COUNTIF(AD8:AD43,"&lt;50")</f>
        <v>: 0</v>
      </c>
      <c r="AS35" s="108"/>
      <c r="AU35" s="71"/>
    </row>
    <row r="36" spans="1:47" ht="12" customHeight="1">
      <c r="A36" s="167">
        <f>IF(OR(C36="",D36=""),"",29)</f>
      </c>
      <c r="B36" s="167"/>
      <c r="C36" s="120"/>
      <c r="D36" s="120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63">
        <f t="shared" si="0"/>
      </c>
      <c r="AE36" s="92">
        <f t="shared" si="1"/>
      </c>
      <c r="AF36" s="25"/>
      <c r="AG36" s="151" t="s">
        <v>18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61" t="str">
        <f>IF(E8="",": -",": "&amp;COUNTIF(AD8:AD43,"&gt;=45")*100/T3)</f>
        <v>: -</v>
      </c>
      <c r="AS36" s="161"/>
      <c r="AU36" s="109"/>
    </row>
    <row r="37" spans="1:47" ht="12" customHeight="1">
      <c r="A37" s="167">
        <f>IF(OR(C37="",D37=""),"",30)</f>
      </c>
      <c r="B37" s="167"/>
      <c r="C37" s="120"/>
      <c r="D37" s="120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63">
        <f t="shared" si="0"/>
      </c>
      <c r="AE37" s="92">
        <f t="shared" si="1"/>
      </c>
      <c r="AF37" s="25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</row>
    <row r="38" spans="1:47" ht="12" customHeight="1">
      <c r="A38" s="167">
        <f>IF(OR(C38="",D38=""),"",31)</f>
      </c>
      <c r="B38" s="167"/>
      <c r="C38" s="121"/>
      <c r="D38" s="121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63">
        <f t="shared" si="0"/>
      </c>
      <c r="AE38" s="92">
        <f t="shared" si="1"/>
      </c>
      <c r="AF38" s="25"/>
      <c r="AG38" s="76" t="s">
        <v>25</v>
      </c>
      <c r="AH38" s="81"/>
      <c r="AI38" s="81"/>
      <c r="AJ38" s="81"/>
      <c r="AK38" s="81"/>
      <c r="AL38" s="81"/>
      <c r="AM38" s="81"/>
      <c r="AN38" s="82"/>
      <c r="AO38" s="83"/>
      <c r="AP38" s="83"/>
      <c r="AQ38" s="82"/>
      <c r="AR38" s="68" t="str">
        <f>": "&amp;MAX(AE8:AE43)</f>
        <v>: 0</v>
      </c>
      <c r="AS38" s="110"/>
      <c r="AU38" s="72"/>
    </row>
    <row r="39" spans="1:47" ht="12" customHeight="1">
      <c r="A39" s="167">
        <f>IF(OR(C39="",D39=""),"",32)</f>
      </c>
      <c r="B39" s="167"/>
      <c r="C39" s="118"/>
      <c r="D39" s="118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63">
        <f t="shared" si="0"/>
      </c>
      <c r="AE39" s="92">
        <f t="shared" si="1"/>
      </c>
      <c r="AF39" s="25"/>
      <c r="AG39" s="78" t="s">
        <v>26</v>
      </c>
      <c r="AH39" s="84"/>
      <c r="AI39" s="84"/>
      <c r="AJ39" s="84"/>
      <c r="AK39" s="84"/>
      <c r="AL39" s="84"/>
      <c r="AM39" s="84"/>
      <c r="AN39" s="85"/>
      <c r="AO39" s="86"/>
      <c r="AP39" s="86"/>
      <c r="AQ39" s="85"/>
      <c r="AR39" s="70" t="str">
        <f>": "&amp;MIN(AE8:AE43)</f>
        <v>: 0</v>
      </c>
      <c r="AS39" s="111"/>
      <c r="AU39" s="73"/>
    </row>
    <row r="40" spans="1:47" ht="12" customHeight="1">
      <c r="A40" s="167">
        <f>IF(OR(C40="",D40=""),"",33)</f>
      </c>
      <c r="B40" s="167"/>
      <c r="C40" s="119"/>
      <c r="D40" s="117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63">
        <f t="shared" si="0"/>
      </c>
      <c r="AE40" s="92">
        <f t="shared" si="1"/>
      </c>
      <c r="AF40" s="25"/>
      <c r="AG40" s="80" t="s">
        <v>15</v>
      </c>
      <c r="AH40" s="87"/>
      <c r="AI40" s="87"/>
      <c r="AJ40" s="87"/>
      <c r="AK40" s="87"/>
      <c r="AL40" s="87"/>
      <c r="AM40" s="87"/>
      <c r="AN40" s="88"/>
      <c r="AO40" s="89"/>
      <c r="AP40" s="90"/>
      <c r="AQ40" s="88"/>
      <c r="AR40" s="74" t="str">
        <f>IF(AD45="0",": 0",": "&amp;ROUND(AVERAGE(AE8:AE43),0))</f>
        <v>: 0</v>
      </c>
      <c r="AS40" s="112"/>
      <c r="AU40" s="75"/>
    </row>
    <row r="41" spans="1:47" ht="12" customHeight="1">
      <c r="A41" s="167">
        <f>IF(OR(C41="",D41=""),"",34)</f>
      </c>
      <c r="B41" s="167"/>
      <c r="C41" s="115"/>
      <c r="D41" s="116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63">
        <f t="shared" si="0"/>
      </c>
      <c r="AE41" s="92">
        <f t="shared" si="1"/>
      </c>
      <c r="AF41" s="25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</row>
    <row r="42" spans="1:45" ht="12" customHeight="1">
      <c r="A42" s="167">
        <f>IF(OR(C42="",D42=""),"",35)</f>
      </c>
      <c r="B42" s="167"/>
      <c r="C42" s="115"/>
      <c r="D42" s="116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63">
        <f t="shared" si="0"/>
      </c>
      <c r="AE42" s="92">
        <f t="shared" si="1"/>
      </c>
      <c r="AF42" s="25"/>
      <c r="AG42" s="162" t="s">
        <v>24</v>
      </c>
      <c r="AH42" s="163"/>
      <c r="AI42" s="163"/>
      <c r="AJ42" s="163"/>
      <c r="AK42" s="163"/>
      <c r="AL42" s="164"/>
      <c r="AM42" s="26"/>
      <c r="AN42" s="26"/>
      <c r="AO42" s="26"/>
      <c r="AP42" s="26"/>
      <c r="AQ42" s="26"/>
      <c r="AR42" s="27"/>
      <c r="AS42" s="26"/>
    </row>
    <row r="43" spans="1:47" ht="12" customHeight="1">
      <c r="A43" s="167">
        <f>IF(OR(C43="",D43=""),"",36)</f>
      </c>
      <c r="B43" s="167"/>
      <c r="C43" s="115"/>
      <c r="D43" s="116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63">
        <f t="shared" si="0"/>
      </c>
      <c r="AE43" s="92">
        <f t="shared" si="1"/>
      </c>
      <c r="AF43" s="25"/>
      <c r="AG43" s="48"/>
      <c r="AH43" s="43"/>
      <c r="AI43" s="43"/>
      <c r="AJ43" s="43"/>
      <c r="AK43" s="43"/>
      <c r="AL43" s="43"/>
      <c r="AM43" s="43"/>
      <c r="AN43" s="56" t="s">
        <v>27</v>
      </c>
      <c r="AO43" s="43"/>
      <c r="AP43" s="43"/>
      <c r="AQ43" s="43"/>
      <c r="AR43" s="49"/>
      <c r="AS43" s="43"/>
      <c r="AU43" s="50"/>
    </row>
    <row r="44" spans="1:47" ht="12" customHeight="1">
      <c r="A44" s="174" t="s">
        <v>0</v>
      </c>
      <c r="B44" s="174"/>
      <c r="C44" s="174"/>
      <c r="D44" s="174"/>
      <c r="E44" s="93">
        <f aca="true" t="shared" si="2" ref="E44:AC44">IF(OR(E7="",COUNTIF(E8:E43,"&gt;"&amp;E7)&gt;0),"H",SUM(E8:E43))</f>
        <v>0</v>
      </c>
      <c r="F44" s="93">
        <f t="shared" si="2"/>
        <v>0</v>
      </c>
      <c r="G44" s="93">
        <f t="shared" si="2"/>
        <v>0</v>
      </c>
      <c r="H44" s="93">
        <f t="shared" si="2"/>
        <v>0</v>
      </c>
      <c r="I44" s="93">
        <f t="shared" si="2"/>
        <v>0</v>
      </c>
      <c r="J44" s="93">
        <f t="shared" si="2"/>
        <v>0</v>
      </c>
      <c r="K44" s="93">
        <f t="shared" si="2"/>
        <v>0</v>
      </c>
      <c r="L44" s="93">
        <f t="shared" si="2"/>
        <v>0</v>
      </c>
      <c r="M44" s="93">
        <f t="shared" si="2"/>
        <v>0</v>
      </c>
      <c r="N44" s="93">
        <f t="shared" si="2"/>
        <v>0</v>
      </c>
      <c r="O44" s="93">
        <f t="shared" si="2"/>
        <v>0</v>
      </c>
      <c r="P44" s="93">
        <f t="shared" si="2"/>
        <v>0</v>
      </c>
      <c r="Q44" s="93">
        <f t="shared" si="2"/>
        <v>0</v>
      </c>
      <c r="R44" s="93">
        <f t="shared" si="2"/>
        <v>0</v>
      </c>
      <c r="S44" s="93">
        <f t="shared" si="2"/>
        <v>0</v>
      </c>
      <c r="T44" s="93">
        <f t="shared" si="2"/>
        <v>0</v>
      </c>
      <c r="U44" s="93">
        <f t="shared" si="2"/>
        <v>0</v>
      </c>
      <c r="V44" s="93">
        <f t="shared" si="2"/>
        <v>0</v>
      </c>
      <c r="W44" s="93">
        <f t="shared" si="2"/>
        <v>0</v>
      </c>
      <c r="X44" s="93">
        <f t="shared" si="2"/>
        <v>0</v>
      </c>
      <c r="Y44" s="93">
        <f t="shared" si="2"/>
        <v>0</v>
      </c>
      <c r="Z44" s="93">
        <f t="shared" si="2"/>
        <v>0</v>
      </c>
      <c r="AA44" s="93">
        <f t="shared" si="2"/>
        <v>0</v>
      </c>
      <c r="AB44" s="93">
        <f t="shared" si="2"/>
        <v>0</v>
      </c>
      <c r="AC44" s="93">
        <f t="shared" si="2"/>
        <v>0</v>
      </c>
      <c r="AD44" s="64">
        <f>IF(SUM(E44:AC44)=SUM(AD8:AD43),SUM(E44:AC44),"hata var")</f>
        <v>0</v>
      </c>
      <c r="AE44" s="92">
        <f>ROUND(AD44,0)</f>
        <v>0</v>
      </c>
      <c r="AF44" s="25"/>
      <c r="AG44" s="44" t="s">
        <v>28</v>
      </c>
      <c r="AH44" s="45"/>
      <c r="AI44" s="45"/>
      <c r="AJ44" s="169" t="str">
        <f>"%"&amp;ROUND(AN44,0)</f>
        <v>%0</v>
      </c>
      <c r="AK44" s="169"/>
      <c r="AL44" s="45"/>
      <c r="AM44" s="46"/>
      <c r="AN44" s="57" t="str">
        <f>IF(AR36=": -","0",COUNTIF(AD8:AD43,"&gt;=45")*100/T3)</f>
        <v>0</v>
      </c>
      <c r="AO44" s="46"/>
      <c r="AP44" s="46"/>
      <c r="AQ44" s="46"/>
      <c r="AR44" s="52"/>
      <c r="AS44" s="46"/>
      <c r="AU44" s="53"/>
    </row>
    <row r="45" spans="1:47" ht="12" customHeight="1">
      <c r="A45" s="174" t="s">
        <v>2</v>
      </c>
      <c r="B45" s="174"/>
      <c r="C45" s="174"/>
      <c r="D45" s="174"/>
      <c r="E45" s="94" t="str">
        <f aca="true" t="shared" si="3" ref="E45:AC45">IF(OR($T$3="0",E7="",E44="",E44="H"),"0",E44*100/($T$3*E7))</f>
        <v>0</v>
      </c>
      <c r="F45" s="94" t="str">
        <f t="shared" si="3"/>
        <v>0</v>
      </c>
      <c r="G45" s="94" t="str">
        <f t="shared" si="3"/>
        <v>0</v>
      </c>
      <c r="H45" s="94" t="str">
        <f t="shared" si="3"/>
        <v>0</v>
      </c>
      <c r="I45" s="94" t="str">
        <f t="shared" si="3"/>
        <v>0</v>
      </c>
      <c r="J45" s="94" t="str">
        <f t="shared" si="3"/>
        <v>0</v>
      </c>
      <c r="K45" s="94" t="str">
        <f t="shared" si="3"/>
        <v>0</v>
      </c>
      <c r="L45" s="94" t="str">
        <f t="shared" si="3"/>
        <v>0</v>
      </c>
      <c r="M45" s="94" t="str">
        <f t="shared" si="3"/>
        <v>0</v>
      </c>
      <c r="N45" s="94" t="str">
        <f t="shared" si="3"/>
        <v>0</v>
      </c>
      <c r="O45" s="94" t="str">
        <f t="shared" si="3"/>
        <v>0</v>
      </c>
      <c r="P45" s="94" t="str">
        <f t="shared" si="3"/>
        <v>0</v>
      </c>
      <c r="Q45" s="94" t="str">
        <f t="shared" si="3"/>
        <v>0</v>
      </c>
      <c r="R45" s="94" t="str">
        <f t="shared" si="3"/>
        <v>0</v>
      </c>
      <c r="S45" s="94" t="str">
        <f t="shared" si="3"/>
        <v>0</v>
      </c>
      <c r="T45" s="94" t="str">
        <f t="shared" si="3"/>
        <v>0</v>
      </c>
      <c r="U45" s="94" t="str">
        <f t="shared" si="3"/>
        <v>0</v>
      </c>
      <c r="V45" s="94" t="str">
        <f t="shared" si="3"/>
        <v>0</v>
      </c>
      <c r="W45" s="94" t="str">
        <f t="shared" si="3"/>
        <v>0</v>
      </c>
      <c r="X45" s="94" t="str">
        <f t="shared" si="3"/>
        <v>0</v>
      </c>
      <c r="Y45" s="94" t="str">
        <f t="shared" si="3"/>
        <v>0</v>
      </c>
      <c r="Z45" s="94" t="str">
        <f t="shared" si="3"/>
        <v>0</v>
      </c>
      <c r="AA45" s="94" t="str">
        <f t="shared" si="3"/>
        <v>0</v>
      </c>
      <c r="AB45" s="94" t="str">
        <f t="shared" si="3"/>
        <v>0</v>
      </c>
      <c r="AC45" s="94" t="str">
        <f t="shared" si="3"/>
        <v>0</v>
      </c>
      <c r="AD45" s="65" t="str">
        <f>IF(OR(E45="0",E45=""),"0",ROUND(AVERAGE(E45:AC45),1))</f>
        <v>0</v>
      </c>
      <c r="AE45" s="67"/>
      <c r="AF45" s="25"/>
      <c r="AG45" s="44" t="s">
        <v>29</v>
      </c>
      <c r="AH45" s="45"/>
      <c r="AI45" s="45"/>
      <c r="AJ45" s="153" t="str">
        <f>"%"&amp;ROUND(AN45,0)</f>
        <v>%100</v>
      </c>
      <c r="AK45" s="153"/>
      <c r="AL45" s="45"/>
      <c r="AM45" s="46"/>
      <c r="AN45" s="57">
        <f>100-AN44</f>
        <v>100</v>
      </c>
      <c r="AO45" s="46"/>
      <c r="AP45" s="46"/>
      <c r="AQ45" s="46"/>
      <c r="AR45" s="52"/>
      <c r="AS45" s="46"/>
      <c r="AU45" s="53"/>
    </row>
    <row r="46" spans="1:47" ht="12" customHeight="1">
      <c r="A46" s="173" t="s">
        <v>14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25"/>
      <c r="AG46" s="51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52"/>
      <c r="AS46" s="46"/>
      <c r="AU46" s="53"/>
    </row>
    <row r="47" spans="1:47" ht="12" customHeight="1">
      <c r="A47" s="30"/>
      <c r="B47" s="30"/>
      <c r="C47" s="30"/>
      <c r="D47" s="30"/>
      <c r="E47" s="2">
        <v>1</v>
      </c>
      <c r="F47" s="2">
        <v>2</v>
      </c>
      <c r="G47" s="2">
        <v>3</v>
      </c>
      <c r="H47" s="2">
        <v>4</v>
      </c>
      <c r="I47" s="2">
        <v>5</v>
      </c>
      <c r="J47" s="2">
        <v>6</v>
      </c>
      <c r="K47" s="2">
        <v>7</v>
      </c>
      <c r="L47" s="2">
        <v>8</v>
      </c>
      <c r="M47" s="2">
        <v>9</v>
      </c>
      <c r="N47" s="2">
        <v>10</v>
      </c>
      <c r="O47" s="2">
        <v>11</v>
      </c>
      <c r="P47" s="2">
        <v>12</v>
      </c>
      <c r="Q47" s="2">
        <v>13</v>
      </c>
      <c r="R47" s="2">
        <v>14</v>
      </c>
      <c r="S47" s="2">
        <v>15</v>
      </c>
      <c r="T47" s="2">
        <v>16</v>
      </c>
      <c r="U47" s="2">
        <v>17</v>
      </c>
      <c r="V47" s="2">
        <v>18</v>
      </c>
      <c r="W47" s="2">
        <v>19</v>
      </c>
      <c r="X47" s="2">
        <v>20</v>
      </c>
      <c r="Y47" s="2">
        <v>21</v>
      </c>
      <c r="Z47" s="2">
        <v>22</v>
      </c>
      <c r="AA47" s="2">
        <v>23</v>
      </c>
      <c r="AB47" s="2">
        <v>24</v>
      </c>
      <c r="AC47" s="2">
        <v>25</v>
      </c>
      <c r="AD47" s="2"/>
      <c r="AE47" s="2"/>
      <c r="AF47" s="25"/>
      <c r="AG47" s="51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52"/>
      <c r="AS47" s="46"/>
      <c r="AU47" s="53"/>
    </row>
    <row r="48" spans="1:47" ht="12" customHeight="1">
      <c r="A48" s="33"/>
      <c r="B48" s="34"/>
      <c r="C48" s="34"/>
      <c r="D48" s="34" t="s">
        <v>12</v>
      </c>
      <c r="E48" s="35">
        <f>IF(OR(E44="",E44="H"),0,100)</f>
        <v>100</v>
      </c>
      <c r="F48" s="35">
        <f aca="true" t="shared" si="4" ref="F48:AC48">IF(OR(F44="",F44="H"),0,100)</f>
        <v>100</v>
      </c>
      <c r="G48" s="35">
        <f t="shared" si="4"/>
        <v>100</v>
      </c>
      <c r="H48" s="35">
        <f t="shared" si="4"/>
        <v>100</v>
      </c>
      <c r="I48" s="35">
        <f t="shared" si="4"/>
        <v>100</v>
      </c>
      <c r="J48" s="35">
        <f t="shared" si="4"/>
        <v>100</v>
      </c>
      <c r="K48" s="35">
        <f t="shared" si="4"/>
        <v>100</v>
      </c>
      <c r="L48" s="35">
        <f t="shared" si="4"/>
        <v>100</v>
      </c>
      <c r="M48" s="35">
        <f t="shared" si="4"/>
        <v>100</v>
      </c>
      <c r="N48" s="35">
        <f t="shared" si="4"/>
        <v>100</v>
      </c>
      <c r="O48" s="35">
        <f t="shared" si="4"/>
        <v>100</v>
      </c>
      <c r="P48" s="35">
        <f t="shared" si="4"/>
        <v>100</v>
      </c>
      <c r="Q48" s="35">
        <f t="shared" si="4"/>
        <v>100</v>
      </c>
      <c r="R48" s="35">
        <f t="shared" si="4"/>
        <v>100</v>
      </c>
      <c r="S48" s="35">
        <f t="shared" si="4"/>
        <v>100</v>
      </c>
      <c r="T48" s="35">
        <f t="shared" si="4"/>
        <v>100</v>
      </c>
      <c r="U48" s="35">
        <f t="shared" si="4"/>
        <v>100</v>
      </c>
      <c r="V48" s="35">
        <f t="shared" si="4"/>
        <v>100</v>
      </c>
      <c r="W48" s="35">
        <f t="shared" si="4"/>
        <v>100</v>
      </c>
      <c r="X48" s="35">
        <f t="shared" si="4"/>
        <v>100</v>
      </c>
      <c r="Y48" s="35">
        <f t="shared" si="4"/>
        <v>100</v>
      </c>
      <c r="Z48" s="35">
        <f t="shared" si="4"/>
        <v>100</v>
      </c>
      <c r="AA48" s="35">
        <f t="shared" si="4"/>
        <v>100</v>
      </c>
      <c r="AB48" s="35">
        <f t="shared" si="4"/>
        <v>100</v>
      </c>
      <c r="AC48" s="35">
        <f t="shared" si="4"/>
        <v>100</v>
      </c>
      <c r="AD48" s="35"/>
      <c r="AE48" s="35"/>
      <c r="AF48" s="25"/>
      <c r="AG48" s="54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114"/>
      <c r="AU48" s="113"/>
    </row>
    <row r="49" spans="1:47" ht="12" customHeight="1">
      <c r="A49" s="33"/>
      <c r="B49" s="36"/>
      <c r="C49" s="36"/>
      <c r="D49" s="36" t="s">
        <v>13</v>
      </c>
      <c r="E49" s="37" t="str">
        <f>IF(E45="",0,E45)</f>
        <v>0</v>
      </c>
      <c r="F49" s="37" t="str">
        <f aca="true" t="shared" si="5" ref="F49:AC49">IF(F45="",0,F45)</f>
        <v>0</v>
      </c>
      <c r="G49" s="37" t="str">
        <f t="shared" si="5"/>
        <v>0</v>
      </c>
      <c r="H49" s="37" t="str">
        <f t="shared" si="5"/>
        <v>0</v>
      </c>
      <c r="I49" s="37" t="str">
        <f t="shared" si="5"/>
        <v>0</v>
      </c>
      <c r="J49" s="37" t="str">
        <f t="shared" si="5"/>
        <v>0</v>
      </c>
      <c r="K49" s="37" t="str">
        <f t="shared" si="5"/>
        <v>0</v>
      </c>
      <c r="L49" s="37" t="str">
        <f t="shared" si="5"/>
        <v>0</v>
      </c>
      <c r="M49" s="37" t="str">
        <f t="shared" si="5"/>
        <v>0</v>
      </c>
      <c r="N49" s="37" t="str">
        <f t="shared" si="5"/>
        <v>0</v>
      </c>
      <c r="O49" s="37" t="str">
        <f t="shared" si="5"/>
        <v>0</v>
      </c>
      <c r="P49" s="37" t="str">
        <f t="shared" si="5"/>
        <v>0</v>
      </c>
      <c r="Q49" s="37" t="str">
        <f t="shared" si="5"/>
        <v>0</v>
      </c>
      <c r="R49" s="37" t="str">
        <f t="shared" si="5"/>
        <v>0</v>
      </c>
      <c r="S49" s="37" t="str">
        <f t="shared" si="5"/>
        <v>0</v>
      </c>
      <c r="T49" s="37" t="str">
        <f t="shared" si="5"/>
        <v>0</v>
      </c>
      <c r="U49" s="37" t="str">
        <f t="shared" si="5"/>
        <v>0</v>
      </c>
      <c r="V49" s="37" t="str">
        <f t="shared" si="5"/>
        <v>0</v>
      </c>
      <c r="W49" s="37" t="str">
        <f t="shared" si="5"/>
        <v>0</v>
      </c>
      <c r="X49" s="37" t="str">
        <f t="shared" si="5"/>
        <v>0</v>
      </c>
      <c r="Y49" s="37" t="str">
        <f t="shared" si="5"/>
        <v>0</v>
      </c>
      <c r="Z49" s="37" t="str">
        <f t="shared" si="5"/>
        <v>0</v>
      </c>
      <c r="AA49" s="37" t="str">
        <f t="shared" si="5"/>
        <v>0</v>
      </c>
      <c r="AB49" s="37" t="str">
        <f t="shared" si="5"/>
        <v>0</v>
      </c>
      <c r="AC49" s="37" t="str">
        <f t="shared" si="5"/>
        <v>0</v>
      </c>
      <c r="AD49" s="37"/>
      <c r="AE49" s="37"/>
      <c r="AF49" s="2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</row>
    <row r="50" spans="1:47" ht="12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25"/>
      <c r="AG50" s="146" t="s">
        <v>30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8"/>
    </row>
    <row r="51" spans="1:47" ht="12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25"/>
      <c r="AG51" s="137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9"/>
    </row>
    <row r="52" spans="1:47" ht="12" customHeight="1">
      <c r="A52" s="4"/>
      <c r="B52" s="9"/>
      <c r="C52" s="9"/>
      <c r="D52" s="9"/>
      <c r="E52" s="9"/>
      <c r="F52" s="9"/>
      <c r="G52" s="4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5"/>
      <c r="AG52" s="140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2"/>
    </row>
    <row r="53" spans="1:47" ht="1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5"/>
    </row>
    <row r="54" spans="1:47" ht="14.25" customHeight="1">
      <c r="A54" s="4"/>
      <c r="O54" s="9"/>
      <c r="AA54" s="9"/>
      <c r="AB54" s="9"/>
      <c r="AC54" s="9"/>
      <c r="AD54" s="9"/>
      <c r="AE54" s="9"/>
      <c r="AF54" s="95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</row>
    <row r="55" spans="1:47" ht="14.25" customHeight="1">
      <c r="A55" s="4"/>
      <c r="O55" s="9"/>
      <c r="AA55" s="9"/>
      <c r="AE55" s="9"/>
      <c r="AF55" s="98"/>
      <c r="AG55" s="126" t="s">
        <v>19</v>
      </c>
      <c r="AH55" s="127"/>
      <c r="AI55" s="127"/>
      <c r="AJ55" s="127"/>
      <c r="AK55" s="127"/>
      <c r="AL55" s="127"/>
      <c r="AM55" s="128"/>
      <c r="AN55" s="126" t="s">
        <v>20</v>
      </c>
      <c r="AO55" s="127"/>
      <c r="AP55" s="127"/>
      <c r="AQ55" s="127"/>
      <c r="AR55" s="127"/>
      <c r="AS55" s="127"/>
      <c r="AT55" s="127"/>
      <c r="AU55" s="128"/>
    </row>
    <row r="56" spans="1:47" s="32" customFormat="1" ht="14.25" customHeight="1">
      <c r="A56" s="41" t="s">
        <v>31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9"/>
      <c r="AB56" s="29"/>
      <c r="AC56" s="29"/>
      <c r="AD56" s="29"/>
      <c r="AE56" s="9"/>
      <c r="AF56" s="2"/>
      <c r="AG56" s="170"/>
      <c r="AH56" s="171"/>
      <c r="AI56" s="171"/>
      <c r="AJ56" s="171"/>
      <c r="AK56" s="171"/>
      <c r="AL56" s="171"/>
      <c r="AM56" s="171"/>
      <c r="AN56" s="129"/>
      <c r="AO56" s="129"/>
      <c r="AP56" s="129"/>
      <c r="AQ56" s="129"/>
      <c r="AR56" s="129"/>
      <c r="AS56" s="129"/>
      <c r="AT56" s="129"/>
      <c r="AU56" s="130"/>
    </row>
    <row r="57" spans="1:47" s="32" customFormat="1" ht="12.75">
      <c r="A57" s="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35"/>
      <c r="AG57" s="168" t="s">
        <v>41</v>
      </c>
      <c r="AH57" s="131"/>
      <c r="AI57" s="131"/>
      <c r="AJ57" s="131"/>
      <c r="AK57" s="131"/>
      <c r="AL57" s="131"/>
      <c r="AM57" s="131"/>
      <c r="AN57" s="131" t="s">
        <v>42</v>
      </c>
      <c r="AO57" s="131"/>
      <c r="AP57" s="131"/>
      <c r="AQ57" s="131"/>
      <c r="AR57" s="131"/>
      <c r="AS57" s="131"/>
      <c r="AT57" s="131"/>
      <c r="AU57" s="132"/>
    </row>
    <row r="58" spans="1:47" s="32" customFormat="1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37"/>
      <c r="AG58" s="168" t="s">
        <v>40</v>
      </c>
      <c r="AH58" s="131"/>
      <c r="AI58" s="131"/>
      <c r="AJ58" s="131"/>
      <c r="AK58" s="131"/>
      <c r="AL58" s="131"/>
      <c r="AM58" s="131"/>
      <c r="AN58" s="133" t="s">
        <v>21</v>
      </c>
      <c r="AO58" s="133"/>
      <c r="AP58" s="133"/>
      <c r="AQ58" s="133"/>
      <c r="AR58" s="133"/>
      <c r="AS58" s="133"/>
      <c r="AT58" s="133"/>
      <c r="AU58" s="134"/>
    </row>
    <row r="59" spans="32:47" ht="12.75">
      <c r="AF59" s="39"/>
      <c r="AG59" s="42"/>
      <c r="AH59" s="28"/>
      <c r="AI59" s="28"/>
      <c r="AJ59" s="28"/>
      <c r="AK59" s="28"/>
      <c r="AL59" s="28"/>
      <c r="AM59" s="28"/>
      <c r="AN59" s="135"/>
      <c r="AO59" s="135"/>
      <c r="AP59" s="135"/>
      <c r="AQ59" s="135"/>
      <c r="AR59" s="135"/>
      <c r="AS59" s="135"/>
      <c r="AT59" s="135"/>
      <c r="AU59" s="136"/>
    </row>
  </sheetData>
  <sheetProtection selectLockedCells="1"/>
  <protectedRanges>
    <protectedRange sqref="Y8:AC8" name="Aralık1_1"/>
    <protectedRange sqref="Y9:AC9" name="Aralık1_1_1"/>
    <protectedRange sqref="Y10:AC10" name="Aralık1_1_3"/>
  </protectedRanges>
  <mergeCells count="129">
    <mergeCell ref="A42:B42"/>
    <mergeCell ref="A20:B20"/>
    <mergeCell ref="A8:B8"/>
    <mergeCell ref="A17:B17"/>
    <mergeCell ref="A15:B15"/>
    <mergeCell ref="A19:B19"/>
    <mergeCell ref="A35:B35"/>
    <mergeCell ref="A13:B13"/>
    <mergeCell ref="A14:B14"/>
    <mergeCell ref="A16:B16"/>
    <mergeCell ref="A18:B18"/>
    <mergeCell ref="AB3:AF3"/>
    <mergeCell ref="W3:AA3"/>
    <mergeCell ref="P3:S3"/>
    <mergeCell ref="A11:B11"/>
    <mergeCell ref="T3:U3"/>
    <mergeCell ref="C6:C7"/>
    <mergeCell ref="A6:B7"/>
    <mergeCell ref="A12:B12"/>
    <mergeCell ref="AO3:AP3"/>
    <mergeCell ref="AH20:AQ20"/>
    <mergeCell ref="A10:B10"/>
    <mergeCell ref="J3:L3"/>
    <mergeCell ref="A9:B9"/>
    <mergeCell ref="AH3:AM3"/>
    <mergeCell ref="AH13:AQ13"/>
    <mergeCell ref="D3:G3"/>
    <mergeCell ref="B3:C3"/>
    <mergeCell ref="M3:N3"/>
    <mergeCell ref="AH17:AQ17"/>
    <mergeCell ref="A22:B22"/>
    <mergeCell ref="A21:B21"/>
    <mergeCell ref="AR3:AS3"/>
    <mergeCell ref="A43:B43"/>
    <mergeCell ref="AH21:AQ21"/>
    <mergeCell ref="AH22:AQ22"/>
    <mergeCell ref="A37:B37"/>
    <mergeCell ref="A38:B38"/>
    <mergeCell ref="A41:B41"/>
    <mergeCell ref="AG6:AG7"/>
    <mergeCell ref="AH6:AQ7"/>
    <mergeCell ref="AH15:AQ15"/>
    <mergeCell ref="AH10:AQ10"/>
    <mergeCell ref="AH11:AQ11"/>
    <mergeCell ref="AH14:AQ14"/>
    <mergeCell ref="AH9:AQ9"/>
    <mergeCell ref="AH8:AQ8"/>
    <mergeCell ref="A36:B36"/>
    <mergeCell ref="AH12:AQ12"/>
    <mergeCell ref="AR32:AU32"/>
    <mergeCell ref="AH25:AQ25"/>
    <mergeCell ref="AH16:AQ16"/>
    <mergeCell ref="AR25:AU25"/>
    <mergeCell ref="AR26:AU26"/>
    <mergeCell ref="AR27:AU27"/>
    <mergeCell ref="A33:B33"/>
    <mergeCell ref="AH19:AQ19"/>
    <mergeCell ref="AH18:AQ18"/>
    <mergeCell ref="A29:B29"/>
    <mergeCell ref="A30:B30"/>
    <mergeCell ref="A23:B23"/>
    <mergeCell ref="A25:B25"/>
    <mergeCell ref="A28:B28"/>
    <mergeCell ref="A26:B26"/>
    <mergeCell ref="A24:B24"/>
    <mergeCell ref="AH23:AQ23"/>
    <mergeCell ref="AH26:AQ26"/>
    <mergeCell ref="AH27:AQ27"/>
    <mergeCell ref="AH28:AQ28"/>
    <mergeCell ref="AG56:AM56"/>
    <mergeCell ref="AG54:AU54"/>
    <mergeCell ref="A46:AE46"/>
    <mergeCell ref="A32:B32"/>
    <mergeCell ref="A45:D45"/>
    <mergeCell ref="A44:D44"/>
    <mergeCell ref="A39:B39"/>
    <mergeCell ref="AH30:AQ30"/>
    <mergeCell ref="A31:B31"/>
    <mergeCell ref="A27:B27"/>
    <mergeCell ref="A40:B40"/>
    <mergeCell ref="AG58:AM58"/>
    <mergeCell ref="AG57:AM57"/>
    <mergeCell ref="A34:B34"/>
    <mergeCell ref="AJ44:AK44"/>
    <mergeCell ref="AH31:AQ31"/>
    <mergeCell ref="AH32:AQ32"/>
    <mergeCell ref="AG49:AU49"/>
    <mergeCell ref="AR22:AU22"/>
    <mergeCell ref="AR23:AU23"/>
    <mergeCell ref="AR24:AU24"/>
    <mergeCell ref="AR36:AS36"/>
    <mergeCell ref="AG42:AL42"/>
    <mergeCell ref="AR29:AU29"/>
    <mergeCell ref="AR30:AU30"/>
    <mergeCell ref="AR31:AU31"/>
    <mergeCell ref="AR28:AU28"/>
    <mergeCell ref="AH29:AQ29"/>
    <mergeCell ref="AH24:AQ24"/>
    <mergeCell ref="AR13:AU13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6:AU7"/>
    <mergeCell ref="AR8:AU8"/>
    <mergeCell ref="AR9:AU9"/>
    <mergeCell ref="AR10:AU10"/>
    <mergeCell ref="AR11:AU11"/>
    <mergeCell ref="AR12:AU12"/>
    <mergeCell ref="AG41:AU41"/>
    <mergeCell ref="AG37:AU37"/>
    <mergeCell ref="AG33:AU33"/>
    <mergeCell ref="AG55:AM55"/>
    <mergeCell ref="AG36:AQ36"/>
    <mergeCell ref="AJ45:AK45"/>
    <mergeCell ref="F1:AU1"/>
    <mergeCell ref="AN55:AU55"/>
    <mergeCell ref="AN56:AU56"/>
    <mergeCell ref="AN57:AU57"/>
    <mergeCell ref="AN58:AU58"/>
    <mergeCell ref="AN59:AU59"/>
    <mergeCell ref="AG51:AU51"/>
    <mergeCell ref="AG52:AU52"/>
    <mergeCell ref="AG53:AU53"/>
    <mergeCell ref="AG50:AU50"/>
  </mergeCells>
  <dataValidations count="2">
    <dataValidation type="decimal" allowBlank="1" showInputMessage="1" showErrorMessage="1" errorTitle="Yanlış Değer Girişi" error="Puan değerinin üstünde bir not girdiniz." sqref="E8:AC43">
      <formula1>0</formula1>
      <formula2>E$7</formula2>
    </dataValidation>
    <dataValidation type="decimal" allowBlank="1" showInputMessage="1" showErrorMessage="1" errorTitle="Değer fazlası ahatası" error="10'dan fazla bir değer girişi yaptınız." sqref="E7:AC7">
      <formula1>0</formula1>
      <formula2>50</formula2>
    </dataValidation>
  </dataValidations>
  <printOptions horizontalCentered="1" verticalCentered="1"/>
  <pageMargins left="0.07874015748031496" right="0.11811023622047245" top="0.4724409448818898" bottom="0.1968503937007874" header="0.2755905511811024" footer="0.1968503937007874"/>
  <pageSetup horizontalDpi="600" verticalDpi="600" orientation="landscape" paperSize="9" scale="70" r:id="rId2"/>
  <ignoredErrors>
    <ignoredError sqref="AD9 AD10:AD43" formulaRange="1"/>
    <ignoredError sqref="AR8 AR9:AR25 AS9:AS25 AS26:AS32 AR26:AR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1.625" style="6" customWidth="1"/>
    <col min="2" max="2" width="2.25390625" style="29" customWidth="1"/>
    <col min="3" max="3" width="6.00390625" style="29" customWidth="1"/>
    <col min="4" max="4" width="24.25390625" style="29" customWidth="1"/>
    <col min="5" max="29" width="4.125" style="29" customWidth="1"/>
    <col min="30" max="30" width="6.00390625" style="29" customWidth="1"/>
    <col min="31" max="31" width="4.875" style="29" customWidth="1"/>
    <col min="32" max="32" width="1.625" style="29" customWidth="1"/>
    <col min="33" max="33" width="5.75390625" style="29" customWidth="1"/>
    <col min="34" max="34" width="2.875" style="29" customWidth="1"/>
    <col min="35" max="35" width="3.00390625" style="29" customWidth="1"/>
    <col min="36" max="36" width="4.125" style="29" customWidth="1"/>
    <col min="37" max="37" width="3.00390625" style="29" customWidth="1"/>
    <col min="38" max="38" width="4.125" style="29" customWidth="1"/>
    <col min="39" max="39" width="8.125" style="29" customWidth="1"/>
    <col min="40" max="40" width="3.625" style="29" customWidth="1"/>
    <col min="41" max="41" width="4.125" style="29" customWidth="1"/>
    <col min="42" max="42" width="3.625" style="29" customWidth="1"/>
    <col min="43" max="43" width="3.00390625" style="29" customWidth="1"/>
    <col min="44" max="44" width="5.00390625" style="29" customWidth="1"/>
    <col min="45" max="45" width="2.625" style="29" customWidth="1"/>
    <col min="46" max="46" width="0.2421875" style="6" hidden="1" customWidth="1"/>
    <col min="47" max="47" width="1.25" style="6" customWidth="1"/>
    <col min="48" max="16384" width="9.125" style="6" customWidth="1"/>
  </cols>
  <sheetData>
    <row r="1" spans="1:47" ht="21.75" customHeight="1" thickBot="1">
      <c r="A1" s="4"/>
      <c r="B1" s="5"/>
      <c r="C1" s="5"/>
      <c r="D1" s="5"/>
      <c r="E1" s="5"/>
      <c r="F1" s="125" t="s">
        <v>39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</row>
    <row r="2" spans="1:47" ht="8.25" customHeight="1">
      <c r="A2" s="7"/>
      <c r="B2" s="8"/>
      <c r="C2" s="8"/>
      <c r="D2" s="8"/>
      <c r="E2" s="8"/>
      <c r="F2" s="9"/>
      <c r="G2" s="9"/>
      <c r="H2" s="9"/>
      <c r="I2" s="9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0"/>
      <c r="Z2" s="9"/>
      <c r="AA2" s="9"/>
      <c r="AB2" s="9"/>
      <c r="AC2" s="9"/>
      <c r="AD2" s="9"/>
      <c r="AE2" s="9"/>
      <c r="AF2" s="9"/>
      <c r="AG2" s="9"/>
      <c r="AH2" s="12"/>
      <c r="AI2" s="12"/>
      <c r="AJ2" s="12"/>
      <c r="AK2" s="12"/>
      <c r="AL2" s="8"/>
      <c r="AM2" s="8"/>
      <c r="AN2" s="8"/>
      <c r="AO2" s="8"/>
      <c r="AP2" s="8"/>
      <c r="AQ2" s="8"/>
      <c r="AR2" s="8"/>
      <c r="AS2" s="8"/>
      <c r="AT2" s="101"/>
      <c r="AU2" s="103"/>
    </row>
    <row r="3" spans="1:47" ht="16.5" customHeight="1">
      <c r="A3" s="13"/>
      <c r="B3" s="187" t="s">
        <v>10</v>
      </c>
      <c r="C3" s="188"/>
      <c r="D3" s="184"/>
      <c r="E3" s="185"/>
      <c r="F3" s="185"/>
      <c r="G3" s="186"/>
      <c r="H3" s="66"/>
      <c r="I3" s="9"/>
      <c r="J3" s="183" t="s">
        <v>11</v>
      </c>
      <c r="K3" s="183"/>
      <c r="L3" s="183"/>
      <c r="M3" s="189"/>
      <c r="N3" s="189"/>
      <c r="O3" s="9"/>
      <c r="P3" s="183" t="s">
        <v>5</v>
      </c>
      <c r="Q3" s="183"/>
      <c r="R3" s="183"/>
      <c r="S3" s="183"/>
      <c r="T3" s="192">
        <f>IF(A8="","0",LOOKUP(2,1/(A8:A43&lt;&gt;""),A8:A43))</f>
        <v>3</v>
      </c>
      <c r="U3" s="193"/>
      <c r="V3" s="3"/>
      <c r="W3" s="183" t="s">
        <v>6</v>
      </c>
      <c r="X3" s="183"/>
      <c r="Y3" s="183"/>
      <c r="Z3" s="183"/>
      <c r="AA3" s="183"/>
      <c r="AB3" s="190"/>
      <c r="AC3" s="191"/>
      <c r="AD3" s="191"/>
      <c r="AE3" s="191"/>
      <c r="AF3" s="191"/>
      <c r="AG3" s="3"/>
      <c r="AH3" s="183" t="s">
        <v>35</v>
      </c>
      <c r="AI3" s="183"/>
      <c r="AJ3" s="183"/>
      <c r="AK3" s="183"/>
      <c r="AL3" s="183"/>
      <c r="AM3" s="183"/>
      <c r="AN3" s="100" t="s">
        <v>38</v>
      </c>
      <c r="AO3" s="181" t="s">
        <v>8</v>
      </c>
      <c r="AP3" s="182"/>
      <c r="AQ3" s="100" t="s">
        <v>38</v>
      </c>
      <c r="AR3" s="181" t="s">
        <v>9</v>
      </c>
      <c r="AS3" s="182"/>
      <c r="AT3" s="31"/>
      <c r="AU3" s="105"/>
    </row>
    <row r="4" spans="1:47" ht="6.75" customHeight="1" thickBot="1">
      <c r="A4" s="14"/>
      <c r="B4" s="15"/>
      <c r="C4" s="15"/>
      <c r="D4" s="16"/>
      <c r="E4" s="16"/>
      <c r="F4" s="16"/>
      <c r="G4" s="16"/>
      <c r="H4" s="16"/>
      <c r="I4" s="17"/>
      <c r="J4" s="16"/>
      <c r="K4" s="16"/>
      <c r="L4" s="16"/>
      <c r="M4" s="18"/>
      <c r="N4" s="17"/>
      <c r="O4" s="15"/>
      <c r="P4" s="15"/>
      <c r="Q4" s="15"/>
      <c r="R4" s="19"/>
      <c r="S4" s="17"/>
      <c r="T4" s="16"/>
      <c r="U4" s="16"/>
      <c r="V4" s="16"/>
      <c r="W4" s="16"/>
      <c r="X4" s="20"/>
      <c r="Y4" s="20"/>
      <c r="Z4" s="20"/>
      <c r="AA4" s="20"/>
      <c r="AB4" s="17"/>
      <c r="AC4" s="15"/>
      <c r="AD4" s="15"/>
      <c r="AE4" s="15"/>
      <c r="AF4" s="15"/>
      <c r="AG4" s="15"/>
      <c r="AH4" s="15"/>
      <c r="AI4" s="21"/>
      <c r="AJ4" s="21"/>
      <c r="AK4" s="21"/>
      <c r="AL4" s="21"/>
      <c r="AM4" s="21"/>
      <c r="AN4" s="21"/>
      <c r="AO4" s="22"/>
      <c r="AP4" s="17"/>
      <c r="AQ4" s="17"/>
      <c r="AR4" s="17"/>
      <c r="AS4" s="17"/>
      <c r="AT4" s="102"/>
      <c r="AU4" s="104"/>
    </row>
    <row r="5" spans="1:46" ht="14.25" customHeight="1">
      <c r="A5" s="59" t="s">
        <v>33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4"/>
    </row>
    <row r="6" spans="1:47" ht="15.75" customHeight="1">
      <c r="A6" s="196" t="s">
        <v>1</v>
      </c>
      <c r="B6" s="197"/>
      <c r="C6" s="194" t="s">
        <v>7</v>
      </c>
      <c r="D6" s="91" t="s">
        <v>3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8">
        <v>9</v>
      </c>
      <c r="N6" s="58">
        <v>10</v>
      </c>
      <c r="O6" s="58">
        <v>11</v>
      </c>
      <c r="P6" s="58">
        <v>12</v>
      </c>
      <c r="Q6" s="58">
        <v>13</v>
      </c>
      <c r="R6" s="58">
        <v>14</v>
      </c>
      <c r="S6" s="58">
        <v>15</v>
      </c>
      <c r="T6" s="58">
        <v>16</v>
      </c>
      <c r="U6" s="58">
        <v>17</v>
      </c>
      <c r="V6" s="58">
        <v>18</v>
      </c>
      <c r="W6" s="58">
        <v>19</v>
      </c>
      <c r="X6" s="58">
        <v>20</v>
      </c>
      <c r="Y6" s="58">
        <v>21</v>
      </c>
      <c r="Z6" s="58">
        <v>22</v>
      </c>
      <c r="AA6" s="58">
        <v>23</v>
      </c>
      <c r="AB6" s="58">
        <v>24</v>
      </c>
      <c r="AC6" s="58">
        <v>25</v>
      </c>
      <c r="AD6" s="106" t="s">
        <v>4</v>
      </c>
      <c r="AE6" s="92" t="s">
        <v>36</v>
      </c>
      <c r="AF6" s="23"/>
      <c r="AG6" s="178" t="s">
        <v>23</v>
      </c>
      <c r="AH6" s="179" t="s">
        <v>34</v>
      </c>
      <c r="AI6" s="180"/>
      <c r="AJ6" s="180"/>
      <c r="AK6" s="180"/>
      <c r="AL6" s="180"/>
      <c r="AM6" s="180"/>
      <c r="AN6" s="180"/>
      <c r="AO6" s="180"/>
      <c r="AP6" s="180"/>
      <c r="AQ6" s="180"/>
      <c r="AR6" s="154" t="s">
        <v>22</v>
      </c>
      <c r="AS6" s="155"/>
      <c r="AT6" s="155"/>
      <c r="AU6" s="156"/>
    </row>
    <row r="7" spans="1:47" ht="16.5" customHeight="1">
      <c r="A7" s="198"/>
      <c r="B7" s="199"/>
      <c r="C7" s="195"/>
      <c r="D7" s="96" t="s">
        <v>32</v>
      </c>
      <c r="E7" s="97">
        <v>10</v>
      </c>
      <c r="F7" s="97">
        <v>10</v>
      </c>
      <c r="G7" s="97">
        <v>15</v>
      </c>
      <c r="H7" s="97">
        <v>10</v>
      </c>
      <c r="I7" s="97">
        <v>15</v>
      </c>
      <c r="J7" s="97">
        <v>10</v>
      </c>
      <c r="K7" s="97">
        <v>20</v>
      </c>
      <c r="L7" s="97">
        <v>10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62">
        <f>IF(SUM(E7:AC7)&lt;=100,SUM(E7:AC7),"HATA")</f>
        <v>100</v>
      </c>
      <c r="AE7" s="92">
        <f>AD7</f>
        <v>100</v>
      </c>
      <c r="AF7" s="24"/>
      <c r="AG7" s="178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54"/>
      <c r="AS7" s="155"/>
      <c r="AT7" s="155"/>
      <c r="AU7" s="156"/>
    </row>
    <row r="8" spans="1:47" ht="12" customHeight="1">
      <c r="A8" s="165">
        <f>IF(OR(C8="",D8=""),"",1)</f>
        <v>1</v>
      </c>
      <c r="B8" s="166"/>
      <c r="C8" s="123">
        <v>2</v>
      </c>
      <c r="D8" s="122" t="s">
        <v>46</v>
      </c>
      <c r="E8" s="99">
        <v>2</v>
      </c>
      <c r="F8" s="99">
        <v>2</v>
      </c>
      <c r="G8" s="99">
        <v>6</v>
      </c>
      <c r="H8" s="99">
        <v>2</v>
      </c>
      <c r="I8" s="99">
        <v>10</v>
      </c>
      <c r="J8" s="99">
        <v>2</v>
      </c>
      <c r="K8" s="99">
        <v>2</v>
      </c>
      <c r="L8" s="99">
        <v>2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15"/>
      <c r="AD8" s="63">
        <f>IF(OR(A8="",E8=""),"",SUM(E8:AC8))</f>
        <v>28</v>
      </c>
      <c r="AE8" s="92">
        <f>IF(OR(A8="",E8=""),"",ROUND(AD8,0))</f>
        <v>28</v>
      </c>
      <c r="AF8" s="25"/>
      <c r="AG8" s="47">
        <v>1</v>
      </c>
      <c r="AH8" s="160" t="s">
        <v>43</v>
      </c>
      <c r="AI8" s="160"/>
      <c r="AJ8" s="160"/>
      <c r="AK8" s="160"/>
      <c r="AL8" s="160"/>
      <c r="AM8" s="160"/>
      <c r="AN8" s="160"/>
      <c r="AO8" s="160"/>
      <c r="AP8" s="160"/>
      <c r="AQ8" s="160"/>
      <c r="AR8" s="157">
        <f>IF(E45="","0",E45)</f>
        <v>66.66666666666667</v>
      </c>
      <c r="AS8" s="158"/>
      <c r="AT8" s="158"/>
      <c r="AU8" s="159"/>
    </row>
    <row r="9" spans="1:47" ht="12" customHeight="1">
      <c r="A9" s="165">
        <f>IF(OR(C9="",D9=""),"",2)</f>
        <v>2</v>
      </c>
      <c r="B9" s="166"/>
      <c r="C9" s="123">
        <v>4</v>
      </c>
      <c r="D9" s="122" t="s">
        <v>47</v>
      </c>
      <c r="E9" s="99">
        <v>10</v>
      </c>
      <c r="F9" s="99">
        <v>10</v>
      </c>
      <c r="G9" s="99">
        <v>10</v>
      </c>
      <c r="H9" s="99">
        <v>10</v>
      </c>
      <c r="I9" s="99">
        <v>15</v>
      </c>
      <c r="J9" s="99">
        <v>10</v>
      </c>
      <c r="K9" s="99">
        <v>20</v>
      </c>
      <c r="L9" s="99">
        <v>10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15"/>
      <c r="AD9" s="63">
        <f aca="true" t="shared" si="0" ref="AD9:AD43">IF(OR(A9="",E9=""),"",SUM(E9:AC9))</f>
        <v>95</v>
      </c>
      <c r="AE9" s="92">
        <f aca="true" t="shared" si="1" ref="AE9:AE43">IF(OR(A9="",E9=""),"",ROUND(AD9,0))</f>
        <v>95</v>
      </c>
      <c r="AF9" s="25"/>
      <c r="AG9" s="47">
        <v>2</v>
      </c>
      <c r="AH9" s="160" t="s">
        <v>44</v>
      </c>
      <c r="AI9" s="160"/>
      <c r="AJ9" s="160"/>
      <c r="AK9" s="160"/>
      <c r="AL9" s="160"/>
      <c r="AM9" s="160"/>
      <c r="AN9" s="160"/>
      <c r="AO9" s="160"/>
      <c r="AP9" s="160"/>
      <c r="AQ9" s="160"/>
      <c r="AR9" s="157">
        <f>IF(F45="","0",F45)</f>
        <v>66.66666666666667</v>
      </c>
      <c r="AS9" s="158"/>
      <c r="AT9" s="158"/>
      <c r="AU9" s="159"/>
    </row>
    <row r="10" spans="1:47" ht="12" customHeight="1">
      <c r="A10" s="165">
        <f>IF(OR(C10="",D10=""),"",3)</f>
        <v>3</v>
      </c>
      <c r="B10" s="166"/>
      <c r="C10" s="123">
        <v>6</v>
      </c>
      <c r="D10" s="122" t="s">
        <v>48</v>
      </c>
      <c r="E10" s="99">
        <v>8</v>
      </c>
      <c r="F10" s="99">
        <v>8</v>
      </c>
      <c r="G10" s="99">
        <v>12</v>
      </c>
      <c r="H10" s="99">
        <v>8</v>
      </c>
      <c r="I10" s="99">
        <v>12</v>
      </c>
      <c r="J10" s="99">
        <v>8</v>
      </c>
      <c r="K10" s="99">
        <v>15</v>
      </c>
      <c r="L10" s="99">
        <v>8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15"/>
      <c r="AD10" s="63">
        <f t="shared" si="0"/>
        <v>79</v>
      </c>
      <c r="AE10" s="92">
        <f t="shared" si="1"/>
        <v>79</v>
      </c>
      <c r="AF10" s="25"/>
      <c r="AG10" s="47">
        <v>3</v>
      </c>
      <c r="AH10" s="160" t="s">
        <v>45</v>
      </c>
      <c r="AI10" s="160"/>
      <c r="AJ10" s="160"/>
      <c r="AK10" s="160"/>
      <c r="AL10" s="160"/>
      <c r="AM10" s="160"/>
      <c r="AN10" s="160"/>
      <c r="AO10" s="160"/>
      <c r="AP10" s="160"/>
      <c r="AQ10" s="160"/>
      <c r="AR10" s="157">
        <f>IF(G45="","0",G45)</f>
        <v>62.22222222222222</v>
      </c>
      <c r="AS10" s="158"/>
      <c r="AT10" s="158"/>
      <c r="AU10" s="159"/>
    </row>
    <row r="11" spans="1:47" ht="12" customHeight="1">
      <c r="A11" s="165">
        <f>IF(OR(C11="",D11=""),"",4)</f>
      </c>
      <c r="B11" s="166"/>
      <c r="C11" s="123"/>
      <c r="D11" s="122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15"/>
      <c r="AD11" s="63">
        <f t="shared" si="0"/>
      </c>
      <c r="AE11" s="92">
        <f t="shared" si="1"/>
      </c>
      <c r="AF11" s="25"/>
      <c r="AG11" s="47">
        <v>4</v>
      </c>
      <c r="AH11" s="175"/>
      <c r="AI11" s="176"/>
      <c r="AJ11" s="176"/>
      <c r="AK11" s="176"/>
      <c r="AL11" s="176"/>
      <c r="AM11" s="176"/>
      <c r="AN11" s="176"/>
      <c r="AO11" s="176"/>
      <c r="AP11" s="176"/>
      <c r="AQ11" s="177"/>
      <c r="AR11" s="157">
        <f>IF(H45="","0",H45)</f>
        <v>66.66666666666667</v>
      </c>
      <c r="AS11" s="158"/>
      <c r="AT11" s="158"/>
      <c r="AU11" s="159"/>
    </row>
    <row r="12" spans="1:47" ht="12" customHeight="1">
      <c r="A12" s="165">
        <f>IF(OR(C12="",D12=""),"",5)</f>
      </c>
      <c r="B12" s="166"/>
      <c r="C12" s="123"/>
      <c r="D12" s="1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5"/>
      <c r="AD12" s="63">
        <f t="shared" si="0"/>
      </c>
      <c r="AE12" s="92">
        <f t="shared" si="1"/>
      </c>
      <c r="AF12" s="25"/>
      <c r="AG12" s="47">
        <v>5</v>
      </c>
      <c r="AH12" s="175"/>
      <c r="AI12" s="176"/>
      <c r="AJ12" s="176"/>
      <c r="AK12" s="176"/>
      <c r="AL12" s="176"/>
      <c r="AM12" s="176"/>
      <c r="AN12" s="176"/>
      <c r="AO12" s="176"/>
      <c r="AP12" s="176"/>
      <c r="AQ12" s="177"/>
      <c r="AR12" s="157">
        <f>IF(I45="","0",I45)</f>
        <v>82.22222222222223</v>
      </c>
      <c r="AS12" s="158"/>
      <c r="AT12" s="158"/>
      <c r="AU12" s="159"/>
    </row>
    <row r="13" spans="1:47" ht="12" customHeight="1">
      <c r="A13" s="165">
        <f>IF(OR(C13="",D13=""),"",6)</f>
      </c>
      <c r="B13" s="166"/>
      <c r="C13" s="123"/>
      <c r="D13" s="122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15"/>
      <c r="AD13" s="63">
        <f t="shared" si="0"/>
      </c>
      <c r="AE13" s="92">
        <f t="shared" si="1"/>
      </c>
      <c r="AF13" s="25"/>
      <c r="AG13" s="47">
        <v>6</v>
      </c>
      <c r="AH13" s="175"/>
      <c r="AI13" s="176"/>
      <c r="AJ13" s="176"/>
      <c r="AK13" s="176"/>
      <c r="AL13" s="176"/>
      <c r="AM13" s="176"/>
      <c r="AN13" s="176"/>
      <c r="AO13" s="176"/>
      <c r="AP13" s="176"/>
      <c r="AQ13" s="177"/>
      <c r="AR13" s="157">
        <f>IF(J45="","0",J45)</f>
        <v>66.66666666666667</v>
      </c>
      <c r="AS13" s="158"/>
      <c r="AT13" s="158"/>
      <c r="AU13" s="159"/>
    </row>
    <row r="14" spans="1:47" ht="12" customHeight="1">
      <c r="A14" s="165">
        <f>IF(OR(C14="",D14=""),"",7)</f>
      </c>
      <c r="B14" s="166"/>
      <c r="C14" s="123"/>
      <c r="D14" s="1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15"/>
      <c r="AD14" s="63">
        <f t="shared" si="0"/>
      </c>
      <c r="AE14" s="92">
        <f t="shared" si="1"/>
      </c>
      <c r="AF14" s="25"/>
      <c r="AG14" s="47">
        <v>7</v>
      </c>
      <c r="AH14" s="175"/>
      <c r="AI14" s="176"/>
      <c r="AJ14" s="176"/>
      <c r="AK14" s="176"/>
      <c r="AL14" s="176"/>
      <c r="AM14" s="176"/>
      <c r="AN14" s="176"/>
      <c r="AO14" s="176"/>
      <c r="AP14" s="176"/>
      <c r="AQ14" s="177"/>
      <c r="AR14" s="157">
        <f>IF(K45="","0",K45)</f>
        <v>61.666666666666664</v>
      </c>
      <c r="AS14" s="158"/>
      <c r="AT14" s="158"/>
      <c r="AU14" s="159"/>
    </row>
    <row r="15" spans="1:47" ht="12" customHeight="1">
      <c r="A15" s="165">
        <f>IF(OR(C15="",D15=""),"",8)</f>
      </c>
      <c r="B15" s="166"/>
      <c r="C15" s="123"/>
      <c r="D15" s="1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15"/>
      <c r="AD15" s="63">
        <f t="shared" si="0"/>
      </c>
      <c r="AE15" s="92">
        <f t="shared" si="1"/>
      </c>
      <c r="AF15" s="25"/>
      <c r="AG15" s="47">
        <v>8</v>
      </c>
      <c r="AH15" s="175"/>
      <c r="AI15" s="176"/>
      <c r="AJ15" s="176"/>
      <c r="AK15" s="176"/>
      <c r="AL15" s="176"/>
      <c r="AM15" s="176"/>
      <c r="AN15" s="176"/>
      <c r="AO15" s="176"/>
      <c r="AP15" s="176"/>
      <c r="AQ15" s="177"/>
      <c r="AR15" s="157">
        <f>IF(L45="","0",L45)</f>
        <v>66.66666666666667</v>
      </c>
      <c r="AS15" s="158"/>
      <c r="AT15" s="158"/>
      <c r="AU15" s="159"/>
    </row>
    <row r="16" spans="1:47" ht="12" customHeight="1">
      <c r="A16" s="165">
        <f>IF(OR(C16="",D16=""),"",9)</f>
      </c>
      <c r="B16" s="166"/>
      <c r="C16" s="123"/>
      <c r="D16" s="1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15"/>
      <c r="AD16" s="63">
        <f t="shared" si="0"/>
      </c>
      <c r="AE16" s="92">
        <f t="shared" si="1"/>
      </c>
      <c r="AF16" s="25"/>
      <c r="AG16" s="47">
        <v>9</v>
      </c>
      <c r="AH16" s="175"/>
      <c r="AI16" s="176"/>
      <c r="AJ16" s="176"/>
      <c r="AK16" s="176"/>
      <c r="AL16" s="176"/>
      <c r="AM16" s="176"/>
      <c r="AN16" s="176"/>
      <c r="AO16" s="176"/>
      <c r="AP16" s="176"/>
      <c r="AQ16" s="177"/>
      <c r="AR16" s="157" t="str">
        <f>IF(M45="","0",M45)</f>
        <v>0</v>
      </c>
      <c r="AS16" s="158"/>
      <c r="AT16" s="158"/>
      <c r="AU16" s="159"/>
    </row>
    <row r="17" spans="1:47" ht="12" customHeight="1">
      <c r="A17" s="165">
        <f>IF(OR(C17="",D17=""),"",10)</f>
      </c>
      <c r="B17" s="166"/>
      <c r="C17" s="123"/>
      <c r="D17" s="1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15"/>
      <c r="AD17" s="63">
        <f t="shared" si="0"/>
      </c>
      <c r="AE17" s="92">
        <f t="shared" si="1"/>
      </c>
      <c r="AF17" s="25"/>
      <c r="AG17" s="47">
        <v>10</v>
      </c>
      <c r="AH17" s="175"/>
      <c r="AI17" s="176"/>
      <c r="AJ17" s="176"/>
      <c r="AK17" s="176"/>
      <c r="AL17" s="176"/>
      <c r="AM17" s="176"/>
      <c r="AN17" s="176"/>
      <c r="AO17" s="176"/>
      <c r="AP17" s="176"/>
      <c r="AQ17" s="177"/>
      <c r="AR17" s="157" t="str">
        <f>IF(N45="","0",N45)</f>
        <v>0</v>
      </c>
      <c r="AS17" s="158"/>
      <c r="AT17" s="158"/>
      <c r="AU17" s="159"/>
    </row>
    <row r="18" spans="1:47" ht="12" customHeight="1">
      <c r="A18" s="165">
        <f>IF(OR(C18="",D18=""),"",11)</f>
      </c>
      <c r="B18" s="166"/>
      <c r="C18" s="123"/>
      <c r="D18" s="122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15"/>
      <c r="AD18" s="63">
        <f t="shared" si="0"/>
      </c>
      <c r="AE18" s="92">
        <f t="shared" si="1"/>
      </c>
      <c r="AF18" s="25"/>
      <c r="AG18" s="47">
        <v>11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57" t="str">
        <f>IF(O45="","0",O45)</f>
        <v>0</v>
      </c>
      <c r="AS18" s="158"/>
      <c r="AT18" s="158"/>
      <c r="AU18" s="159"/>
    </row>
    <row r="19" spans="1:47" ht="12" customHeight="1">
      <c r="A19" s="165">
        <f>IF(OR(C19="",D19=""),"",12)</f>
      </c>
      <c r="B19" s="166"/>
      <c r="C19" s="118"/>
      <c r="D19" s="11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63">
        <f t="shared" si="0"/>
      </c>
      <c r="AE19" s="92">
        <f t="shared" si="1"/>
      </c>
      <c r="AF19" s="25"/>
      <c r="AG19" s="47">
        <v>12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57" t="str">
        <f>IF(P45="","0",P45)</f>
        <v>0</v>
      </c>
      <c r="AS19" s="158"/>
      <c r="AT19" s="158"/>
      <c r="AU19" s="159"/>
    </row>
    <row r="20" spans="1:47" ht="12" customHeight="1">
      <c r="A20" s="165">
        <f>IF(OR(C20="",D20=""),"",13)</f>
      </c>
      <c r="B20" s="166"/>
      <c r="C20" s="118"/>
      <c r="D20" s="11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63">
        <f t="shared" si="0"/>
      </c>
      <c r="AE20" s="92">
        <f t="shared" si="1"/>
      </c>
      <c r="AF20" s="25"/>
      <c r="AG20" s="47">
        <v>13</v>
      </c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57" t="str">
        <f>IF(Q45="","0",Q45)</f>
        <v>0</v>
      </c>
      <c r="AS20" s="158"/>
      <c r="AT20" s="158"/>
      <c r="AU20" s="159"/>
    </row>
    <row r="21" spans="1:47" ht="12" customHeight="1">
      <c r="A21" s="165">
        <f>IF(OR(C21="",D21=""),"",14)</f>
      </c>
      <c r="B21" s="166"/>
      <c r="C21" s="118"/>
      <c r="D21" s="118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63">
        <f t="shared" si="0"/>
      </c>
      <c r="AE21" s="92">
        <f t="shared" si="1"/>
      </c>
      <c r="AF21" s="25"/>
      <c r="AG21" s="47">
        <v>14</v>
      </c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57" t="str">
        <f>IF(R45="","0",R45)</f>
        <v>0</v>
      </c>
      <c r="AS21" s="158"/>
      <c r="AT21" s="158"/>
      <c r="AU21" s="159"/>
    </row>
    <row r="22" spans="1:47" ht="12" customHeight="1">
      <c r="A22" s="165">
        <f>IF(OR(C22="",D22=""),"",15)</f>
      </c>
      <c r="B22" s="166"/>
      <c r="C22" s="118"/>
      <c r="D22" s="11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63">
        <f t="shared" si="0"/>
      </c>
      <c r="AE22" s="92">
        <f t="shared" si="1"/>
      </c>
      <c r="AF22" s="25"/>
      <c r="AG22" s="47">
        <v>15</v>
      </c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57" t="str">
        <f>IF(S45="","0",S45)</f>
        <v>0</v>
      </c>
      <c r="AS22" s="158"/>
      <c r="AT22" s="158"/>
      <c r="AU22" s="159"/>
    </row>
    <row r="23" spans="1:47" ht="12" customHeight="1">
      <c r="A23" s="165">
        <f>IF(OR(C23="",D23=""),"",16)</f>
      </c>
      <c r="B23" s="166"/>
      <c r="C23" s="118"/>
      <c r="D23" s="11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63">
        <f t="shared" si="0"/>
      </c>
      <c r="AE23" s="92">
        <f t="shared" si="1"/>
      </c>
      <c r="AF23" s="25"/>
      <c r="AG23" s="47">
        <v>16</v>
      </c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57" t="str">
        <f>IF(T45="","0",T45)</f>
        <v>0</v>
      </c>
      <c r="AS23" s="158"/>
      <c r="AT23" s="158"/>
      <c r="AU23" s="159"/>
    </row>
    <row r="24" spans="1:47" ht="12" customHeight="1">
      <c r="A24" s="165">
        <f>IF(OR(C24="",D24=""),"",17)</f>
      </c>
      <c r="B24" s="166"/>
      <c r="C24" s="118"/>
      <c r="D24" s="11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63">
        <f t="shared" si="0"/>
      </c>
      <c r="AE24" s="92">
        <f t="shared" si="1"/>
      </c>
      <c r="AF24" s="25"/>
      <c r="AG24" s="47">
        <v>17</v>
      </c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57" t="str">
        <f>IF(U45="","0",U45)</f>
        <v>0</v>
      </c>
      <c r="AS24" s="158"/>
      <c r="AT24" s="158"/>
      <c r="AU24" s="159"/>
    </row>
    <row r="25" spans="1:47" ht="12" customHeight="1">
      <c r="A25" s="165">
        <f>IF(OR(C25="",D25=""),"",18)</f>
      </c>
      <c r="B25" s="166"/>
      <c r="C25" s="118"/>
      <c r="D25" s="11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63">
        <f t="shared" si="0"/>
      </c>
      <c r="AE25" s="92">
        <f t="shared" si="1"/>
      </c>
      <c r="AF25" s="25"/>
      <c r="AG25" s="47">
        <v>18</v>
      </c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57" t="str">
        <f>IF(V45="","0",V45)</f>
        <v>0</v>
      </c>
      <c r="AS25" s="158"/>
      <c r="AT25" s="158"/>
      <c r="AU25" s="159"/>
    </row>
    <row r="26" spans="1:47" ht="12" customHeight="1">
      <c r="A26" s="165">
        <f>IF(OR(C26="",D26=""),"",18)</f>
      </c>
      <c r="B26" s="166"/>
      <c r="C26" s="120"/>
      <c r="D26" s="120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63">
        <f t="shared" si="0"/>
      </c>
      <c r="AE26" s="92">
        <f t="shared" si="1"/>
      </c>
      <c r="AF26" s="25"/>
      <c r="AG26" s="47">
        <v>19</v>
      </c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57" t="str">
        <f>IF(W45="","0",W45)</f>
        <v>0</v>
      </c>
      <c r="AS26" s="158"/>
      <c r="AT26" s="158"/>
      <c r="AU26" s="159"/>
    </row>
    <row r="27" spans="1:47" ht="12" customHeight="1">
      <c r="A27" s="165">
        <f>IF(OR(C27="",D27=""),"",20)</f>
      </c>
      <c r="B27" s="166"/>
      <c r="C27" s="118"/>
      <c r="D27" s="11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63">
        <f t="shared" si="0"/>
      </c>
      <c r="AE27" s="92">
        <f t="shared" si="1"/>
      </c>
      <c r="AF27" s="25"/>
      <c r="AG27" s="47">
        <v>20</v>
      </c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57" t="str">
        <f>IF(X45="","0",X45)</f>
        <v>0</v>
      </c>
      <c r="AS27" s="158"/>
      <c r="AT27" s="158"/>
      <c r="AU27" s="159"/>
    </row>
    <row r="28" spans="1:47" ht="12" customHeight="1">
      <c r="A28" s="165">
        <f>IF(OR(C28="",D28=""),"",21)</f>
      </c>
      <c r="B28" s="166"/>
      <c r="C28" s="118"/>
      <c r="D28" s="118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63">
        <f t="shared" si="0"/>
      </c>
      <c r="AE28" s="92">
        <f t="shared" si="1"/>
      </c>
      <c r="AF28" s="25"/>
      <c r="AG28" s="47">
        <v>21</v>
      </c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57" t="str">
        <f>IF(Y45="","0",Y45)</f>
        <v>0</v>
      </c>
      <c r="AS28" s="158"/>
      <c r="AT28" s="158"/>
      <c r="AU28" s="159"/>
    </row>
    <row r="29" spans="1:47" ht="12" customHeight="1">
      <c r="A29" s="165">
        <f>IF(OR(C29="",D29=""),"",22)</f>
      </c>
      <c r="B29" s="166"/>
      <c r="C29" s="118"/>
      <c r="D29" s="118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63">
        <f t="shared" si="0"/>
      </c>
      <c r="AE29" s="92">
        <f t="shared" si="1"/>
      </c>
      <c r="AF29" s="25"/>
      <c r="AG29" s="47">
        <v>22</v>
      </c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57" t="str">
        <f>IF(Z45="","0",Z45)</f>
        <v>0</v>
      </c>
      <c r="AS29" s="158"/>
      <c r="AT29" s="158"/>
      <c r="AU29" s="159"/>
    </row>
    <row r="30" spans="1:47" ht="12" customHeight="1">
      <c r="A30" s="165">
        <f>IF(OR(C30="",D30=""),"",23)</f>
      </c>
      <c r="B30" s="166"/>
      <c r="C30" s="118"/>
      <c r="D30" s="118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63">
        <f t="shared" si="0"/>
      </c>
      <c r="AE30" s="92">
        <f t="shared" si="1"/>
      </c>
      <c r="AF30" s="25"/>
      <c r="AG30" s="47">
        <v>23</v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57" t="str">
        <f>IF(AA45="","0",AA45)</f>
        <v>0</v>
      </c>
      <c r="AS30" s="158"/>
      <c r="AT30" s="158"/>
      <c r="AU30" s="159"/>
    </row>
    <row r="31" spans="1:47" ht="12" customHeight="1">
      <c r="A31" s="165">
        <f>IF(OR(C31="",D31=""),"",24)</f>
      </c>
      <c r="B31" s="166"/>
      <c r="C31" s="118"/>
      <c r="D31" s="118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63">
        <f t="shared" si="0"/>
      </c>
      <c r="AE31" s="92">
        <f t="shared" si="1"/>
      </c>
      <c r="AF31" s="25"/>
      <c r="AG31" s="47">
        <v>24</v>
      </c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57" t="str">
        <f>IF(AB45="","0",AB45)</f>
        <v>0</v>
      </c>
      <c r="AS31" s="158"/>
      <c r="AT31" s="158"/>
      <c r="AU31" s="159"/>
    </row>
    <row r="32" spans="1:47" ht="12" customHeight="1">
      <c r="A32" s="165">
        <f>IF(OR(C32="",D32=""),"",25)</f>
      </c>
      <c r="B32" s="166"/>
      <c r="C32" s="118"/>
      <c r="D32" s="118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63">
        <f t="shared" si="0"/>
      </c>
      <c r="AE32" s="92">
        <f t="shared" si="1"/>
      </c>
      <c r="AF32" s="25"/>
      <c r="AG32" s="47">
        <v>25</v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57" t="str">
        <f>IF(AC45="","0",AC45)</f>
        <v>0</v>
      </c>
      <c r="AS32" s="158"/>
      <c r="AT32" s="158"/>
      <c r="AU32" s="159"/>
    </row>
    <row r="33" spans="1:47" ht="12" customHeight="1">
      <c r="A33" s="165">
        <f>IF(OR(C33="",D33=""),"",26)</f>
      </c>
      <c r="B33" s="166"/>
      <c r="C33" s="120"/>
      <c r="D33" s="120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63">
        <f t="shared" si="0"/>
      </c>
      <c r="AE33" s="92">
        <f t="shared" si="1"/>
      </c>
      <c r="AF33" s="25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</row>
    <row r="34" spans="1:47" ht="12" customHeight="1">
      <c r="A34" s="167">
        <f>IF(OR(C34="",D34=""),"",27)</f>
      </c>
      <c r="B34" s="167"/>
      <c r="C34" s="118"/>
      <c r="D34" s="118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63">
        <f t="shared" si="0"/>
      </c>
      <c r="AE34" s="92">
        <f t="shared" si="1"/>
      </c>
      <c r="AF34" s="25"/>
      <c r="AG34" s="76" t="s">
        <v>16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68" t="str">
        <f>": "&amp;COUNTIF(AD8:AD43,"&gt;=50")</f>
        <v>: 2</v>
      </c>
      <c r="AS34" s="107"/>
      <c r="AU34" s="69"/>
    </row>
    <row r="35" spans="1:47" ht="12" customHeight="1">
      <c r="A35" s="167">
        <f>IF(OR(C35="",D35=""),"",28)</f>
      </c>
      <c r="B35" s="167"/>
      <c r="C35" s="118"/>
      <c r="D35" s="118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63">
        <f t="shared" si="0"/>
      </c>
      <c r="AE35" s="92">
        <f t="shared" si="1"/>
      </c>
      <c r="AF35" s="25"/>
      <c r="AG35" s="78" t="s">
        <v>17</v>
      </c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0" t="str">
        <f>": "&amp;COUNTIF(AD8:AD43,"&lt;50")</f>
        <v>: 1</v>
      </c>
      <c r="AS35" s="108"/>
      <c r="AU35" s="71"/>
    </row>
    <row r="36" spans="1:47" ht="12" customHeight="1">
      <c r="A36" s="167">
        <f>IF(OR(C36="",D36=""),"",29)</f>
      </c>
      <c r="B36" s="167"/>
      <c r="C36" s="120"/>
      <c r="D36" s="120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63">
        <f t="shared" si="0"/>
      </c>
      <c r="AE36" s="92">
        <f t="shared" si="1"/>
      </c>
      <c r="AF36" s="25"/>
      <c r="AG36" s="151" t="s">
        <v>18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61" t="str">
        <f>IF(E8="",": -",": "&amp;COUNTIF(AD8:AD43,"&gt;=45")*100/T3)</f>
        <v>: 66,6666666666667</v>
      </c>
      <c r="AS36" s="161"/>
      <c r="AU36" s="109"/>
    </row>
    <row r="37" spans="1:47" ht="12" customHeight="1">
      <c r="A37" s="167">
        <f>IF(OR(C37="",D37=""),"",30)</f>
      </c>
      <c r="B37" s="167"/>
      <c r="C37" s="120"/>
      <c r="D37" s="120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63">
        <f t="shared" si="0"/>
      </c>
      <c r="AE37" s="92">
        <f t="shared" si="1"/>
      </c>
      <c r="AF37" s="25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</row>
    <row r="38" spans="1:47" ht="12" customHeight="1">
      <c r="A38" s="167">
        <f>IF(OR(C38="",D38=""),"",31)</f>
      </c>
      <c r="B38" s="167"/>
      <c r="C38" s="121"/>
      <c r="D38" s="121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63">
        <f t="shared" si="0"/>
      </c>
      <c r="AE38" s="92">
        <f t="shared" si="1"/>
      </c>
      <c r="AF38" s="25"/>
      <c r="AG38" s="76" t="s">
        <v>25</v>
      </c>
      <c r="AH38" s="81"/>
      <c r="AI38" s="81"/>
      <c r="AJ38" s="81"/>
      <c r="AK38" s="81"/>
      <c r="AL38" s="81"/>
      <c r="AM38" s="81"/>
      <c r="AN38" s="82"/>
      <c r="AO38" s="83"/>
      <c r="AP38" s="83"/>
      <c r="AQ38" s="82"/>
      <c r="AR38" s="68" t="str">
        <f>": "&amp;MAX(AE8:AE43)</f>
        <v>: 95</v>
      </c>
      <c r="AS38" s="110"/>
      <c r="AU38" s="72"/>
    </row>
    <row r="39" spans="1:47" ht="12" customHeight="1">
      <c r="A39" s="167">
        <f>IF(OR(C39="",D39=""),"",32)</f>
      </c>
      <c r="B39" s="167"/>
      <c r="C39" s="118"/>
      <c r="D39" s="118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63">
        <f t="shared" si="0"/>
      </c>
      <c r="AE39" s="92">
        <f t="shared" si="1"/>
      </c>
      <c r="AF39" s="25"/>
      <c r="AG39" s="78" t="s">
        <v>26</v>
      </c>
      <c r="AH39" s="84"/>
      <c r="AI39" s="84"/>
      <c r="AJ39" s="84"/>
      <c r="AK39" s="84"/>
      <c r="AL39" s="84"/>
      <c r="AM39" s="84"/>
      <c r="AN39" s="85"/>
      <c r="AO39" s="86"/>
      <c r="AP39" s="86"/>
      <c r="AQ39" s="85"/>
      <c r="AR39" s="70" t="str">
        <f>": "&amp;MIN(AE8:AE43)</f>
        <v>: 28</v>
      </c>
      <c r="AS39" s="111"/>
      <c r="AU39" s="73"/>
    </row>
    <row r="40" spans="1:47" ht="12" customHeight="1">
      <c r="A40" s="167">
        <f>IF(OR(C40="",D40=""),"",33)</f>
      </c>
      <c r="B40" s="167"/>
      <c r="C40" s="119"/>
      <c r="D40" s="117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63">
        <f t="shared" si="0"/>
      </c>
      <c r="AE40" s="92">
        <f t="shared" si="1"/>
      </c>
      <c r="AF40" s="25"/>
      <c r="AG40" s="80" t="s">
        <v>15</v>
      </c>
      <c r="AH40" s="87"/>
      <c r="AI40" s="87"/>
      <c r="AJ40" s="87"/>
      <c r="AK40" s="87"/>
      <c r="AL40" s="87"/>
      <c r="AM40" s="87"/>
      <c r="AN40" s="88"/>
      <c r="AO40" s="89"/>
      <c r="AP40" s="90"/>
      <c r="AQ40" s="88"/>
      <c r="AR40" s="74" t="str">
        <f>IF(AD45="0",": 0",": "&amp;ROUND(AVERAGE(AE8:AE43),0))</f>
        <v>: 67</v>
      </c>
      <c r="AS40" s="112"/>
      <c r="AU40" s="75"/>
    </row>
    <row r="41" spans="1:47" ht="12" customHeight="1">
      <c r="A41" s="167">
        <f>IF(OR(C41="",D41=""),"",34)</f>
      </c>
      <c r="B41" s="167"/>
      <c r="C41" s="115"/>
      <c r="D41" s="116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63">
        <f t="shared" si="0"/>
      </c>
      <c r="AE41" s="92">
        <f t="shared" si="1"/>
      </c>
      <c r="AF41" s="25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</row>
    <row r="42" spans="1:45" ht="12" customHeight="1">
      <c r="A42" s="167">
        <f>IF(OR(C42="",D42=""),"",35)</f>
      </c>
      <c r="B42" s="167"/>
      <c r="C42" s="115"/>
      <c r="D42" s="116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63">
        <f t="shared" si="0"/>
      </c>
      <c r="AE42" s="92">
        <f t="shared" si="1"/>
      </c>
      <c r="AF42" s="25"/>
      <c r="AG42" s="162" t="s">
        <v>24</v>
      </c>
      <c r="AH42" s="163"/>
      <c r="AI42" s="163"/>
      <c r="AJ42" s="163"/>
      <c r="AK42" s="163"/>
      <c r="AL42" s="164"/>
      <c r="AM42" s="26"/>
      <c r="AN42" s="26"/>
      <c r="AO42" s="26"/>
      <c r="AP42" s="26"/>
      <c r="AQ42" s="26"/>
      <c r="AR42" s="27"/>
      <c r="AS42" s="26"/>
    </row>
    <row r="43" spans="1:47" ht="12" customHeight="1">
      <c r="A43" s="167">
        <f>IF(OR(C43="",D43=""),"",36)</f>
      </c>
      <c r="B43" s="167"/>
      <c r="C43" s="115"/>
      <c r="D43" s="116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63">
        <f t="shared" si="0"/>
      </c>
      <c r="AE43" s="92">
        <f t="shared" si="1"/>
      </c>
      <c r="AF43" s="25"/>
      <c r="AG43" s="48"/>
      <c r="AH43" s="43"/>
      <c r="AI43" s="43"/>
      <c r="AJ43" s="43"/>
      <c r="AK43" s="43"/>
      <c r="AL43" s="43"/>
      <c r="AM43" s="43"/>
      <c r="AN43" s="56" t="s">
        <v>27</v>
      </c>
      <c r="AO43" s="43"/>
      <c r="AP43" s="43"/>
      <c r="AQ43" s="43"/>
      <c r="AR43" s="49"/>
      <c r="AS43" s="43"/>
      <c r="AU43" s="50"/>
    </row>
    <row r="44" spans="1:47" ht="12" customHeight="1">
      <c r="A44" s="174" t="s">
        <v>0</v>
      </c>
      <c r="B44" s="174"/>
      <c r="C44" s="174"/>
      <c r="D44" s="174"/>
      <c r="E44" s="93">
        <f aca="true" t="shared" si="2" ref="E44:AC44">IF(OR(E7="",COUNTIF(E8:E43,"&gt;"&amp;E7)&gt;0),"H",SUM(E8:E43))</f>
        <v>20</v>
      </c>
      <c r="F44" s="93">
        <f t="shared" si="2"/>
        <v>20</v>
      </c>
      <c r="G44" s="93">
        <f t="shared" si="2"/>
        <v>28</v>
      </c>
      <c r="H44" s="93">
        <f t="shared" si="2"/>
        <v>20</v>
      </c>
      <c r="I44" s="93">
        <f t="shared" si="2"/>
        <v>37</v>
      </c>
      <c r="J44" s="93">
        <f t="shared" si="2"/>
        <v>20</v>
      </c>
      <c r="K44" s="93">
        <f t="shared" si="2"/>
        <v>37</v>
      </c>
      <c r="L44" s="93">
        <f t="shared" si="2"/>
        <v>20</v>
      </c>
      <c r="M44" s="93" t="str">
        <f t="shared" si="2"/>
        <v>H</v>
      </c>
      <c r="N44" s="93" t="str">
        <f t="shared" si="2"/>
        <v>H</v>
      </c>
      <c r="O44" s="93" t="str">
        <f t="shared" si="2"/>
        <v>H</v>
      </c>
      <c r="P44" s="93" t="str">
        <f t="shared" si="2"/>
        <v>H</v>
      </c>
      <c r="Q44" s="93" t="str">
        <f t="shared" si="2"/>
        <v>H</v>
      </c>
      <c r="R44" s="93" t="str">
        <f t="shared" si="2"/>
        <v>H</v>
      </c>
      <c r="S44" s="93" t="str">
        <f t="shared" si="2"/>
        <v>H</v>
      </c>
      <c r="T44" s="93" t="str">
        <f t="shared" si="2"/>
        <v>H</v>
      </c>
      <c r="U44" s="93" t="str">
        <f t="shared" si="2"/>
        <v>H</v>
      </c>
      <c r="V44" s="93" t="str">
        <f t="shared" si="2"/>
        <v>H</v>
      </c>
      <c r="W44" s="93" t="str">
        <f t="shared" si="2"/>
        <v>H</v>
      </c>
      <c r="X44" s="93" t="str">
        <f t="shared" si="2"/>
        <v>H</v>
      </c>
      <c r="Y44" s="93" t="str">
        <f t="shared" si="2"/>
        <v>H</v>
      </c>
      <c r="Z44" s="93" t="str">
        <f t="shared" si="2"/>
        <v>H</v>
      </c>
      <c r="AA44" s="93" t="str">
        <f t="shared" si="2"/>
        <v>H</v>
      </c>
      <c r="AB44" s="93" t="str">
        <f t="shared" si="2"/>
        <v>H</v>
      </c>
      <c r="AC44" s="93" t="str">
        <f t="shared" si="2"/>
        <v>H</v>
      </c>
      <c r="AD44" s="64">
        <f>IF(SUM(E44:AC44)=SUM(AD8:AD43),SUM(E44:AC44),"hata var")</f>
        <v>202</v>
      </c>
      <c r="AE44" s="92">
        <f>ROUND(AD44,0)</f>
        <v>202</v>
      </c>
      <c r="AF44" s="25"/>
      <c r="AG44" s="44" t="s">
        <v>28</v>
      </c>
      <c r="AH44" s="45"/>
      <c r="AI44" s="45"/>
      <c r="AJ44" s="169" t="str">
        <f>"%"&amp;ROUND(AN44,0)</f>
        <v>%67</v>
      </c>
      <c r="AK44" s="169"/>
      <c r="AL44" s="45"/>
      <c r="AM44" s="46"/>
      <c r="AN44" s="57">
        <f>IF(AR36=": -","0",COUNTIF(AD8:AD43,"&gt;=45")*100/T3)</f>
        <v>66.66666666666667</v>
      </c>
      <c r="AO44" s="46"/>
      <c r="AP44" s="46"/>
      <c r="AQ44" s="46"/>
      <c r="AR44" s="52"/>
      <c r="AS44" s="46"/>
      <c r="AU44" s="53"/>
    </row>
    <row r="45" spans="1:47" ht="12" customHeight="1">
      <c r="A45" s="174" t="s">
        <v>2</v>
      </c>
      <c r="B45" s="174"/>
      <c r="C45" s="174"/>
      <c r="D45" s="174"/>
      <c r="E45" s="94">
        <f aca="true" t="shared" si="3" ref="E45:AC45">IF(OR($T$3="0",E7="",E44="",E44="H"),"0",E44*100/($T$3*E7))</f>
        <v>66.66666666666667</v>
      </c>
      <c r="F45" s="94">
        <f t="shared" si="3"/>
        <v>66.66666666666667</v>
      </c>
      <c r="G45" s="94">
        <f t="shared" si="3"/>
        <v>62.22222222222222</v>
      </c>
      <c r="H45" s="94">
        <f t="shared" si="3"/>
        <v>66.66666666666667</v>
      </c>
      <c r="I45" s="94">
        <f t="shared" si="3"/>
        <v>82.22222222222223</v>
      </c>
      <c r="J45" s="94">
        <f t="shared" si="3"/>
        <v>66.66666666666667</v>
      </c>
      <c r="K45" s="94">
        <f t="shared" si="3"/>
        <v>61.666666666666664</v>
      </c>
      <c r="L45" s="94">
        <f t="shared" si="3"/>
        <v>66.66666666666667</v>
      </c>
      <c r="M45" s="94" t="str">
        <f t="shared" si="3"/>
        <v>0</v>
      </c>
      <c r="N45" s="94" t="str">
        <f t="shared" si="3"/>
        <v>0</v>
      </c>
      <c r="O45" s="94" t="str">
        <f t="shared" si="3"/>
        <v>0</v>
      </c>
      <c r="P45" s="94" t="str">
        <f t="shared" si="3"/>
        <v>0</v>
      </c>
      <c r="Q45" s="94" t="str">
        <f t="shared" si="3"/>
        <v>0</v>
      </c>
      <c r="R45" s="94" t="str">
        <f t="shared" si="3"/>
        <v>0</v>
      </c>
      <c r="S45" s="94" t="str">
        <f t="shared" si="3"/>
        <v>0</v>
      </c>
      <c r="T45" s="94" t="str">
        <f t="shared" si="3"/>
        <v>0</v>
      </c>
      <c r="U45" s="94" t="str">
        <f t="shared" si="3"/>
        <v>0</v>
      </c>
      <c r="V45" s="94" t="str">
        <f t="shared" si="3"/>
        <v>0</v>
      </c>
      <c r="W45" s="94" t="str">
        <f t="shared" si="3"/>
        <v>0</v>
      </c>
      <c r="X45" s="94" t="str">
        <f t="shared" si="3"/>
        <v>0</v>
      </c>
      <c r="Y45" s="94" t="str">
        <f t="shared" si="3"/>
        <v>0</v>
      </c>
      <c r="Z45" s="94" t="str">
        <f t="shared" si="3"/>
        <v>0</v>
      </c>
      <c r="AA45" s="94" t="str">
        <f t="shared" si="3"/>
        <v>0</v>
      </c>
      <c r="AB45" s="94" t="str">
        <f t="shared" si="3"/>
        <v>0</v>
      </c>
      <c r="AC45" s="94" t="str">
        <f t="shared" si="3"/>
        <v>0</v>
      </c>
      <c r="AD45" s="65">
        <f>IF(OR(E45="0",E45=""),"0",ROUND(AVERAGE(E45:AC45),1))</f>
        <v>67.4</v>
      </c>
      <c r="AE45" s="67"/>
      <c r="AF45" s="25"/>
      <c r="AG45" s="44" t="s">
        <v>29</v>
      </c>
      <c r="AH45" s="45"/>
      <c r="AI45" s="45"/>
      <c r="AJ45" s="153" t="str">
        <f>"%"&amp;ROUND(AN45,0)</f>
        <v>%33</v>
      </c>
      <c r="AK45" s="153"/>
      <c r="AL45" s="45"/>
      <c r="AM45" s="46"/>
      <c r="AN45" s="57">
        <f>100-AN44</f>
        <v>33.33333333333333</v>
      </c>
      <c r="AO45" s="46"/>
      <c r="AP45" s="46"/>
      <c r="AQ45" s="46"/>
      <c r="AR45" s="52"/>
      <c r="AS45" s="46"/>
      <c r="AU45" s="53"/>
    </row>
    <row r="46" spans="1:47" ht="12" customHeight="1">
      <c r="A46" s="173" t="s">
        <v>14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25"/>
      <c r="AG46" s="51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52"/>
      <c r="AS46" s="46"/>
      <c r="AU46" s="53"/>
    </row>
    <row r="47" spans="1:47" ht="12" customHeight="1">
      <c r="A47" s="30"/>
      <c r="B47" s="30"/>
      <c r="C47" s="30"/>
      <c r="D47" s="30"/>
      <c r="E47" s="2">
        <v>1</v>
      </c>
      <c r="F47" s="2">
        <v>2</v>
      </c>
      <c r="G47" s="2">
        <v>3</v>
      </c>
      <c r="H47" s="2">
        <v>4</v>
      </c>
      <c r="I47" s="2">
        <v>5</v>
      </c>
      <c r="J47" s="2">
        <v>6</v>
      </c>
      <c r="K47" s="2">
        <v>7</v>
      </c>
      <c r="L47" s="2">
        <v>8</v>
      </c>
      <c r="M47" s="2">
        <v>9</v>
      </c>
      <c r="N47" s="2">
        <v>10</v>
      </c>
      <c r="O47" s="2">
        <v>11</v>
      </c>
      <c r="P47" s="2">
        <v>12</v>
      </c>
      <c r="Q47" s="2">
        <v>13</v>
      </c>
      <c r="R47" s="2">
        <v>14</v>
      </c>
      <c r="S47" s="2">
        <v>15</v>
      </c>
      <c r="T47" s="2">
        <v>16</v>
      </c>
      <c r="U47" s="2">
        <v>17</v>
      </c>
      <c r="V47" s="2">
        <v>18</v>
      </c>
      <c r="W47" s="2">
        <v>19</v>
      </c>
      <c r="X47" s="2">
        <v>20</v>
      </c>
      <c r="Y47" s="2">
        <v>21</v>
      </c>
      <c r="Z47" s="2">
        <v>22</v>
      </c>
      <c r="AA47" s="2">
        <v>23</v>
      </c>
      <c r="AB47" s="2">
        <v>24</v>
      </c>
      <c r="AC47" s="2">
        <v>25</v>
      </c>
      <c r="AD47" s="2"/>
      <c r="AE47" s="2"/>
      <c r="AF47" s="25"/>
      <c r="AG47" s="51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52"/>
      <c r="AS47" s="46"/>
      <c r="AU47" s="53"/>
    </row>
    <row r="48" spans="1:47" ht="12" customHeight="1">
      <c r="A48" s="33"/>
      <c r="B48" s="34"/>
      <c r="C48" s="34"/>
      <c r="D48" s="34" t="s">
        <v>12</v>
      </c>
      <c r="E48" s="35">
        <f>IF(OR(E44="",E44="H"),0,100)</f>
        <v>100</v>
      </c>
      <c r="F48" s="35">
        <f aca="true" t="shared" si="4" ref="F48:AC48">IF(OR(F44="",F44="H"),0,100)</f>
        <v>100</v>
      </c>
      <c r="G48" s="35">
        <f t="shared" si="4"/>
        <v>100</v>
      </c>
      <c r="H48" s="35">
        <f t="shared" si="4"/>
        <v>100</v>
      </c>
      <c r="I48" s="35">
        <f t="shared" si="4"/>
        <v>100</v>
      </c>
      <c r="J48" s="35">
        <f t="shared" si="4"/>
        <v>100</v>
      </c>
      <c r="K48" s="35">
        <f t="shared" si="4"/>
        <v>100</v>
      </c>
      <c r="L48" s="35">
        <f t="shared" si="4"/>
        <v>100</v>
      </c>
      <c r="M48" s="35">
        <f t="shared" si="4"/>
        <v>0</v>
      </c>
      <c r="N48" s="35">
        <f t="shared" si="4"/>
        <v>0</v>
      </c>
      <c r="O48" s="35">
        <f t="shared" si="4"/>
        <v>0</v>
      </c>
      <c r="P48" s="35">
        <f t="shared" si="4"/>
        <v>0</v>
      </c>
      <c r="Q48" s="35">
        <f t="shared" si="4"/>
        <v>0</v>
      </c>
      <c r="R48" s="35">
        <f t="shared" si="4"/>
        <v>0</v>
      </c>
      <c r="S48" s="35">
        <f t="shared" si="4"/>
        <v>0</v>
      </c>
      <c r="T48" s="35">
        <f t="shared" si="4"/>
        <v>0</v>
      </c>
      <c r="U48" s="35">
        <f t="shared" si="4"/>
        <v>0</v>
      </c>
      <c r="V48" s="35">
        <f t="shared" si="4"/>
        <v>0</v>
      </c>
      <c r="W48" s="35">
        <f t="shared" si="4"/>
        <v>0</v>
      </c>
      <c r="X48" s="35">
        <f t="shared" si="4"/>
        <v>0</v>
      </c>
      <c r="Y48" s="35">
        <f t="shared" si="4"/>
        <v>0</v>
      </c>
      <c r="Z48" s="35">
        <f t="shared" si="4"/>
        <v>0</v>
      </c>
      <c r="AA48" s="35">
        <f t="shared" si="4"/>
        <v>0</v>
      </c>
      <c r="AB48" s="35">
        <f t="shared" si="4"/>
        <v>0</v>
      </c>
      <c r="AC48" s="35">
        <f t="shared" si="4"/>
        <v>0</v>
      </c>
      <c r="AD48" s="35"/>
      <c r="AE48" s="35"/>
      <c r="AF48" s="25"/>
      <c r="AG48" s="54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114"/>
      <c r="AU48" s="113"/>
    </row>
    <row r="49" spans="1:47" ht="12" customHeight="1">
      <c r="A49" s="33"/>
      <c r="B49" s="36"/>
      <c r="C49" s="36"/>
      <c r="D49" s="36" t="s">
        <v>13</v>
      </c>
      <c r="E49" s="37">
        <f>IF(E45="",0,E45)</f>
        <v>66.66666666666667</v>
      </c>
      <c r="F49" s="37">
        <f aca="true" t="shared" si="5" ref="F49:AC49">IF(F45="",0,F45)</f>
        <v>66.66666666666667</v>
      </c>
      <c r="G49" s="37">
        <f t="shared" si="5"/>
        <v>62.22222222222222</v>
      </c>
      <c r="H49" s="37">
        <f t="shared" si="5"/>
        <v>66.66666666666667</v>
      </c>
      <c r="I49" s="37">
        <f t="shared" si="5"/>
        <v>82.22222222222223</v>
      </c>
      <c r="J49" s="37">
        <f t="shared" si="5"/>
        <v>66.66666666666667</v>
      </c>
      <c r="K49" s="37">
        <f t="shared" si="5"/>
        <v>61.666666666666664</v>
      </c>
      <c r="L49" s="37">
        <f t="shared" si="5"/>
        <v>66.66666666666667</v>
      </c>
      <c r="M49" s="37" t="str">
        <f t="shared" si="5"/>
        <v>0</v>
      </c>
      <c r="N49" s="37" t="str">
        <f t="shared" si="5"/>
        <v>0</v>
      </c>
      <c r="O49" s="37" t="str">
        <f t="shared" si="5"/>
        <v>0</v>
      </c>
      <c r="P49" s="37" t="str">
        <f t="shared" si="5"/>
        <v>0</v>
      </c>
      <c r="Q49" s="37" t="str">
        <f t="shared" si="5"/>
        <v>0</v>
      </c>
      <c r="R49" s="37" t="str">
        <f t="shared" si="5"/>
        <v>0</v>
      </c>
      <c r="S49" s="37" t="str">
        <f t="shared" si="5"/>
        <v>0</v>
      </c>
      <c r="T49" s="37" t="str">
        <f t="shared" si="5"/>
        <v>0</v>
      </c>
      <c r="U49" s="37" t="str">
        <f t="shared" si="5"/>
        <v>0</v>
      </c>
      <c r="V49" s="37" t="str">
        <f t="shared" si="5"/>
        <v>0</v>
      </c>
      <c r="W49" s="37" t="str">
        <f t="shared" si="5"/>
        <v>0</v>
      </c>
      <c r="X49" s="37" t="str">
        <f t="shared" si="5"/>
        <v>0</v>
      </c>
      <c r="Y49" s="37" t="str">
        <f t="shared" si="5"/>
        <v>0</v>
      </c>
      <c r="Z49" s="37" t="str">
        <f t="shared" si="5"/>
        <v>0</v>
      </c>
      <c r="AA49" s="37" t="str">
        <f t="shared" si="5"/>
        <v>0</v>
      </c>
      <c r="AB49" s="37" t="str">
        <f t="shared" si="5"/>
        <v>0</v>
      </c>
      <c r="AC49" s="37" t="str">
        <f t="shared" si="5"/>
        <v>0</v>
      </c>
      <c r="AD49" s="37"/>
      <c r="AE49" s="37"/>
      <c r="AF49" s="2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</row>
    <row r="50" spans="1:47" ht="12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25"/>
      <c r="AG50" s="146" t="s">
        <v>30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8"/>
    </row>
    <row r="51" spans="1:47" ht="12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25"/>
      <c r="AG51" s="137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9"/>
    </row>
    <row r="52" spans="1:47" ht="12" customHeight="1">
      <c r="A52" s="4"/>
      <c r="B52" s="9"/>
      <c r="C52" s="9"/>
      <c r="D52" s="9"/>
      <c r="E52" s="9"/>
      <c r="F52" s="9"/>
      <c r="G52" s="4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5"/>
      <c r="AG52" s="140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2"/>
    </row>
    <row r="53" spans="1:47" ht="1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5"/>
    </row>
    <row r="54" spans="1:47" ht="14.25" customHeight="1">
      <c r="A54" s="4"/>
      <c r="O54" s="9"/>
      <c r="AA54" s="9"/>
      <c r="AB54" s="9"/>
      <c r="AC54" s="9"/>
      <c r="AD54" s="9"/>
      <c r="AE54" s="9"/>
      <c r="AF54" s="95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</row>
    <row r="55" spans="1:47" ht="14.25" customHeight="1">
      <c r="A55" s="4"/>
      <c r="O55" s="9"/>
      <c r="AA55" s="9"/>
      <c r="AE55" s="9"/>
      <c r="AF55" s="98"/>
      <c r="AG55" s="126" t="s">
        <v>19</v>
      </c>
      <c r="AH55" s="127"/>
      <c r="AI55" s="127"/>
      <c r="AJ55" s="127"/>
      <c r="AK55" s="127"/>
      <c r="AL55" s="127"/>
      <c r="AM55" s="128"/>
      <c r="AN55" s="126" t="s">
        <v>20</v>
      </c>
      <c r="AO55" s="127"/>
      <c r="AP55" s="127"/>
      <c r="AQ55" s="127"/>
      <c r="AR55" s="127"/>
      <c r="AS55" s="127"/>
      <c r="AT55" s="127"/>
      <c r="AU55" s="128"/>
    </row>
    <row r="56" spans="1:47" s="32" customFormat="1" ht="14.25" customHeight="1">
      <c r="A56" s="41" t="s">
        <v>31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9"/>
      <c r="AB56" s="29"/>
      <c r="AC56" s="29"/>
      <c r="AD56" s="29"/>
      <c r="AE56" s="9"/>
      <c r="AF56" s="2"/>
      <c r="AG56" s="170"/>
      <c r="AH56" s="171"/>
      <c r="AI56" s="171"/>
      <c r="AJ56" s="171"/>
      <c r="AK56" s="171"/>
      <c r="AL56" s="171"/>
      <c r="AM56" s="171"/>
      <c r="AN56" s="129"/>
      <c r="AO56" s="129"/>
      <c r="AP56" s="129"/>
      <c r="AQ56" s="129"/>
      <c r="AR56" s="129"/>
      <c r="AS56" s="129"/>
      <c r="AT56" s="129"/>
      <c r="AU56" s="130"/>
    </row>
    <row r="57" spans="1:47" s="32" customFormat="1" ht="12.75">
      <c r="A57" s="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35"/>
      <c r="AG57" s="168" t="s">
        <v>41</v>
      </c>
      <c r="AH57" s="131"/>
      <c r="AI57" s="131"/>
      <c r="AJ57" s="131"/>
      <c r="AK57" s="131"/>
      <c r="AL57" s="131"/>
      <c r="AM57" s="131"/>
      <c r="AN57" s="131" t="s">
        <v>42</v>
      </c>
      <c r="AO57" s="131"/>
      <c r="AP57" s="131"/>
      <c r="AQ57" s="131"/>
      <c r="AR57" s="131"/>
      <c r="AS57" s="131"/>
      <c r="AT57" s="131"/>
      <c r="AU57" s="132"/>
    </row>
    <row r="58" spans="1:47" s="32" customFormat="1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37"/>
      <c r="AG58" s="168" t="s">
        <v>40</v>
      </c>
      <c r="AH58" s="131"/>
      <c r="AI58" s="131"/>
      <c r="AJ58" s="131"/>
      <c r="AK58" s="131"/>
      <c r="AL58" s="131"/>
      <c r="AM58" s="131"/>
      <c r="AN58" s="133" t="s">
        <v>21</v>
      </c>
      <c r="AO58" s="133"/>
      <c r="AP58" s="133"/>
      <c r="AQ58" s="133"/>
      <c r="AR58" s="133"/>
      <c r="AS58" s="133"/>
      <c r="AT58" s="133"/>
      <c r="AU58" s="134"/>
    </row>
    <row r="59" spans="32:47" ht="12.75">
      <c r="AF59" s="39"/>
      <c r="AG59" s="42"/>
      <c r="AH59" s="28"/>
      <c r="AI59" s="28"/>
      <c r="AJ59" s="28"/>
      <c r="AK59" s="28"/>
      <c r="AL59" s="28"/>
      <c r="AM59" s="28"/>
      <c r="AN59" s="135"/>
      <c r="AO59" s="135"/>
      <c r="AP59" s="135"/>
      <c r="AQ59" s="135"/>
      <c r="AR59" s="135"/>
      <c r="AS59" s="135"/>
      <c r="AT59" s="135"/>
      <c r="AU59" s="136"/>
    </row>
  </sheetData>
  <sheetProtection selectLockedCells="1"/>
  <protectedRanges>
    <protectedRange sqref="Y8:AC8" name="Aralık1_1"/>
    <protectedRange sqref="Y9:AC9" name="Aralık1_1_1"/>
    <protectedRange sqref="Y10:AC10" name="Aralık1_1_2"/>
  </protectedRanges>
  <mergeCells count="129">
    <mergeCell ref="AG58:AM58"/>
    <mergeCell ref="AN58:AU58"/>
    <mergeCell ref="AN59:AU59"/>
    <mergeCell ref="AG55:AM55"/>
    <mergeCell ref="AN55:AU55"/>
    <mergeCell ref="AG56:AM56"/>
    <mergeCell ref="AN56:AU56"/>
    <mergeCell ref="AG57:AM57"/>
    <mergeCell ref="AN57:AU57"/>
    <mergeCell ref="AG49:AU49"/>
    <mergeCell ref="AG50:AU50"/>
    <mergeCell ref="AG51:AU51"/>
    <mergeCell ref="AG52:AU52"/>
    <mergeCell ref="AG53:AU53"/>
    <mergeCell ref="AG54:AU54"/>
    <mergeCell ref="A43:B43"/>
    <mergeCell ref="A44:D44"/>
    <mergeCell ref="AJ44:AK44"/>
    <mergeCell ref="A45:D45"/>
    <mergeCell ref="AJ45:AK45"/>
    <mergeCell ref="A46:AE46"/>
    <mergeCell ref="A38:B38"/>
    <mergeCell ref="A39:B39"/>
    <mergeCell ref="A40:B40"/>
    <mergeCell ref="A41:B41"/>
    <mergeCell ref="AG41:AU41"/>
    <mergeCell ref="A42:B42"/>
    <mergeCell ref="AG42:AL42"/>
    <mergeCell ref="A35:B35"/>
    <mergeCell ref="A36:B36"/>
    <mergeCell ref="AG36:AQ36"/>
    <mergeCell ref="AR36:AS36"/>
    <mergeCell ref="A37:B37"/>
    <mergeCell ref="AG37:AU37"/>
    <mergeCell ref="A32:B32"/>
    <mergeCell ref="AH32:AQ32"/>
    <mergeCell ref="AR32:AU32"/>
    <mergeCell ref="A33:B33"/>
    <mergeCell ref="AG33:AU33"/>
    <mergeCell ref="A34:B34"/>
    <mergeCell ref="A30:B30"/>
    <mergeCell ref="AH30:AQ30"/>
    <mergeCell ref="AR30:AU30"/>
    <mergeCell ref="A31:B31"/>
    <mergeCell ref="AH31:AQ31"/>
    <mergeCell ref="AR31:AU31"/>
    <mergeCell ref="A28:B28"/>
    <mergeCell ref="AH28:AQ28"/>
    <mergeCell ref="AR28:AU28"/>
    <mergeCell ref="A29:B29"/>
    <mergeCell ref="AH29:AQ29"/>
    <mergeCell ref="AR29:AU29"/>
    <mergeCell ref="A26:B26"/>
    <mergeCell ref="AH26:AQ26"/>
    <mergeCell ref="AR26:AU26"/>
    <mergeCell ref="A27:B27"/>
    <mergeCell ref="AH27:AQ27"/>
    <mergeCell ref="AR27:AU27"/>
    <mergeCell ref="A24:B24"/>
    <mergeCell ref="AH24:AQ24"/>
    <mergeCell ref="AR24:AU24"/>
    <mergeCell ref="A25:B25"/>
    <mergeCell ref="AH25:AQ25"/>
    <mergeCell ref="AR25:AU25"/>
    <mergeCell ref="A22:B22"/>
    <mergeCell ref="AH22:AQ22"/>
    <mergeCell ref="AR22:AU22"/>
    <mergeCell ref="A23:B23"/>
    <mergeCell ref="AH23:AQ23"/>
    <mergeCell ref="AR23:AU23"/>
    <mergeCell ref="A20:B20"/>
    <mergeCell ref="AH20:AQ20"/>
    <mergeCell ref="AR20:AU20"/>
    <mergeCell ref="A21:B21"/>
    <mergeCell ref="AH21:AQ21"/>
    <mergeCell ref="AR21:AU21"/>
    <mergeCell ref="A18:B18"/>
    <mergeCell ref="AH18:AQ18"/>
    <mergeCell ref="AR18:AU18"/>
    <mergeCell ref="A19:B19"/>
    <mergeCell ref="AH19:AQ19"/>
    <mergeCell ref="AR19:AU19"/>
    <mergeCell ref="A16:B16"/>
    <mergeCell ref="AH16:AQ16"/>
    <mergeCell ref="AR16:AU16"/>
    <mergeCell ref="A17:B17"/>
    <mergeCell ref="AH17:AQ17"/>
    <mergeCell ref="AR17:AU17"/>
    <mergeCell ref="A14:B14"/>
    <mergeCell ref="AH14:AQ14"/>
    <mergeCell ref="AR14:AU14"/>
    <mergeCell ref="A15:B15"/>
    <mergeCell ref="AH15:AQ15"/>
    <mergeCell ref="AR15:AU15"/>
    <mergeCell ref="A12:B12"/>
    <mergeCell ref="AH12:AQ12"/>
    <mergeCell ref="AR12:AU12"/>
    <mergeCell ref="A13:B13"/>
    <mergeCell ref="AH13:AQ13"/>
    <mergeCell ref="AR13:AU13"/>
    <mergeCell ref="A10:B10"/>
    <mergeCell ref="AH10:AQ10"/>
    <mergeCell ref="AR10:AU10"/>
    <mergeCell ref="A11:B11"/>
    <mergeCell ref="AH11:AQ11"/>
    <mergeCell ref="AR11:AU11"/>
    <mergeCell ref="A8:B8"/>
    <mergeCell ref="AH8:AQ8"/>
    <mergeCell ref="AR8:AU8"/>
    <mergeCell ref="A9:B9"/>
    <mergeCell ref="AH9:AQ9"/>
    <mergeCell ref="AR9:AU9"/>
    <mergeCell ref="AO3:AP3"/>
    <mergeCell ref="AR3:AS3"/>
    <mergeCell ref="A6:B7"/>
    <mergeCell ref="C6:C7"/>
    <mergeCell ref="AG6:AG7"/>
    <mergeCell ref="AH6:AQ7"/>
    <mergeCell ref="AR6:AU7"/>
    <mergeCell ref="F1:AU1"/>
    <mergeCell ref="B3:C3"/>
    <mergeCell ref="D3:G3"/>
    <mergeCell ref="J3:L3"/>
    <mergeCell ref="M3:N3"/>
    <mergeCell ref="P3:S3"/>
    <mergeCell ref="T3:U3"/>
    <mergeCell ref="W3:AA3"/>
    <mergeCell ref="AB3:AF3"/>
    <mergeCell ref="AH3:AM3"/>
  </mergeCells>
  <dataValidations count="2">
    <dataValidation type="decimal" allowBlank="1" showInputMessage="1" showErrorMessage="1" errorTitle="Değer fazlası ahatası" error="10'dan fazla bir değer girişi yaptınız." sqref="E7:AC7">
      <formula1>0</formula1>
      <formula2>50</formula2>
    </dataValidation>
    <dataValidation type="decimal" allowBlank="1" showInputMessage="1" showErrorMessage="1" errorTitle="Yanlış Değer Girişi" error="Puan değerinin üstünde bir not girdiniz." sqref="E8:AC43">
      <formula1>0</formula1>
      <formula2>E$7</formula2>
    </dataValidation>
  </dataValidations>
  <printOptions horizontalCentered="1" verticalCentered="1"/>
  <pageMargins left="0.07874015748031496" right="0.11811023622047245" top="0.4724409448818898" bottom="0.1968503937007874" header="0.2755905511811024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Alperen</cp:lastModifiedBy>
  <cp:lastPrinted>2021-01-31T13:16:50Z</cp:lastPrinted>
  <dcterms:created xsi:type="dcterms:W3CDTF">2011-08-18T07:49:04Z</dcterms:created>
  <dcterms:modified xsi:type="dcterms:W3CDTF">2021-01-31T13:20:33Z</dcterms:modified>
  <cp:category/>
  <cp:version/>
  <cp:contentType/>
  <cp:contentStatus/>
</cp:coreProperties>
</file>